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475" windowHeight="77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[1]Титульный!$G$15</definedName>
  </definedNames>
  <calcPr calcId="145621"/>
</workbook>
</file>

<file path=xl/calcChain.xml><?xml version="1.0" encoding="utf-8"?>
<calcChain xmlns="http://schemas.openxmlformats.org/spreadsheetml/2006/main">
  <c r="F169" i="1" l="1"/>
  <c r="I166" i="1"/>
  <c r="F166" i="1"/>
  <c r="G164" i="1"/>
  <c r="G163" i="1"/>
  <c r="K162" i="1"/>
  <c r="J162" i="1"/>
  <c r="I162" i="1"/>
  <c r="I160" i="1" s="1"/>
  <c r="H162" i="1"/>
  <c r="G162" i="1" s="1"/>
  <c r="G161" i="1"/>
  <c r="K160" i="1"/>
  <c r="J160" i="1"/>
  <c r="H160" i="1"/>
  <c r="G159" i="1"/>
  <c r="G158" i="1"/>
  <c r="G157" i="1"/>
  <c r="K156" i="1"/>
  <c r="J156" i="1"/>
  <c r="I156" i="1"/>
  <c r="H156" i="1"/>
  <c r="G156" i="1" s="1"/>
  <c r="G155" i="1"/>
  <c r="G154" i="1"/>
  <c r="K153" i="1"/>
  <c r="J153" i="1"/>
  <c r="I153" i="1"/>
  <c r="I151" i="1" s="1"/>
  <c r="H153" i="1"/>
  <c r="G153" i="1" s="1"/>
  <c r="G152" i="1"/>
  <c r="K151" i="1"/>
  <c r="K150" i="1" s="1"/>
  <c r="J151" i="1"/>
  <c r="J150" i="1" s="1"/>
  <c r="H151" i="1"/>
  <c r="H150" i="1"/>
  <c r="G148" i="1"/>
  <c r="G147" i="1"/>
  <c r="J146" i="1"/>
  <c r="I146" i="1"/>
  <c r="H146" i="1"/>
  <c r="G142" i="1"/>
  <c r="G141" i="1"/>
  <c r="K140" i="1"/>
  <c r="J140" i="1"/>
  <c r="G140" i="1" s="1"/>
  <c r="I140" i="1"/>
  <c r="H140" i="1"/>
  <c r="G139" i="1"/>
  <c r="K138" i="1"/>
  <c r="I138" i="1"/>
  <c r="H138" i="1"/>
  <c r="G137" i="1"/>
  <c r="G136" i="1"/>
  <c r="G135" i="1"/>
  <c r="K134" i="1"/>
  <c r="J134" i="1"/>
  <c r="I134" i="1"/>
  <c r="H134" i="1"/>
  <c r="G134" i="1" s="1"/>
  <c r="G133" i="1"/>
  <c r="G132" i="1"/>
  <c r="G131" i="1"/>
  <c r="G130" i="1"/>
  <c r="G129" i="1"/>
  <c r="G128" i="1"/>
  <c r="K127" i="1"/>
  <c r="G127" i="1" s="1"/>
  <c r="J127" i="1"/>
  <c r="I127" i="1"/>
  <c r="H127" i="1"/>
  <c r="G126" i="1"/>
  <c r="G125" i="1"/>
  <c r="K124" i="1"/>
  <c r="J124" i="1"/>
  <c r="I124" i="1"/>
  <c r="H124" i="1"/>
  <c r="G124" i="1"/>
  <c r="G123" i="1"/>
  <c r="G122" i="1"/>
  <c r="K121" i="1"/>
  <c r="J121" i="1"/>
  <c r="J120" i="1" s="1"/>
  <c r="J118" i="1" s="1"/>
  <c r="J117" i="1" s="1"/>
  <c r="I121" i="1"/>
  <c r="I120" i="1" s="1"/>
  <c r="I118" i="1" s="1"/>
  <c r="I117" i="1" s="1"/>
  <c r="H121" i="1"/>
  <c r="G121" i="1" s="1"/>
  <c r="G119" i="1"/>
  <c r="G115" i="1"/>
  <c r="G114" i="1"/>
  <c r="G109" i="1"/>
  <c r="G108" i="1"/>
  <c r="G107" i="1"/>
  <c r="I104" i="1"/>
  <c r="H104" i="1"/>
  <c r="G103" i="1"/>
  <c r="G102" i="1"/>
  <c r="K101" i="1"/>
  <c r="K104" i="1" s="1"/>
  <c r="J101" i="1"/>
  <c r="J104" i="1" s="1"/>
  <c r="G101" i="1"/>
  <c r="G100" i="1"/>
  <c r="G99" i="1"/>
  <c r="G98" i="1"/>
  <c r="K97" i="1"/>
  <c r="J97" i="1"/>
  <c r="I97" i="1"/>
  <c r="G97" i="1" s="1"/>
  <c r="H97" i="1"/>
  <c r="K95" i="1"/>
  <c r="J95" i="1"/>
  <c r="I95" i="1"/>
  <c r="H95" i="1"/>
  <c r="G95" i="1" s="1"/>
  <c r="K94" i="1"/>
  <c r="J94" i="1"/>
  <c r="I94" i="1"/>
  <c r="H94" i="1"/>
  <c r="G94" i="1" s="1"/>
  <c r="K93" i="1"/>
  <c r="J93" i="1"/>
  <c r="J91" i="1" s="1"/>
  <c r="J85" i="1" s="1"/>
  <c r="I93" i="1"/>
  <c r="I91" i="1" s="1"/>
  <c r="I85" i="1" s="1"/>
  <c r="H93" i="1"/>
  <c r="H91" i="1" s="1"/>
  <c r="G93" i="1"/>
  <c r="K91" i="1"/>
  <c r="K85" i="1" s="1"/>
  <c r="G90" i="1"/>
  <c r="G89" i="1"/>
  <c r="K88" i="1"/>
  <c r="J88" i="1"/>
  <c r="I88" i="1"/>
  <c r="H88" i="1"/>
  <c r="G88" i="1"/>
  <c r="G87" i="1"/>
  <c r="G86" i="1"/>
  <c r="G84" i="1"/>
  <c r="G83" i="1"/>
  <c r="G82" i="1"/>
  <c r="G81" i="1"/>
  <c r="G80" i="1"/>
  <c r="K79" i="1"/>
  <c r="G79" i="1" s="1"/>
  <c r="J79" i="1"/>
  <c r="I79" i="1"/>
  <c r="H79" i="1"/>
  <c r="K77" i="1"/>
  <c r="J77" i="1"/>
  <c r="G77" i="1" s="1"/>
  <c r="I77" i="1"/>
  <c r="H77" i="1"/>
  <c r="K76" i="1"/>
  <c r="J76" i="1"/>
  <c r="I76" i="1"/>
  <c r="G76" i="1" s="1"/>
  <c r="H76" i="1"/>
  <c r="K75" i="1"/>
  <c r="J75" i="1"/>
  <c r="I75" i="1"/>
  <c r="I69" i="1" s="1"/>
  <c r="H75" i="1"/>
  <c r="G75" i="1" s="1"/>
  <c r="K74" i="1"/>
  <c r="J74" i="1"/>
  <c r="I74" i="1"/>
  <c r="H74" i="1"/>
  <c r="G74" i="1"/>
  <c r="K73" i="1"/>
  <c r="J73" i="1"/>
  <c r="I73" i="1"/>
  <c r="H73" i="1"/>
  <c r="G73" i="1"/>
  <c r="K72" i="1"/>
  <c r="G72" i="1" s="1"/>
  <c r="J72" i="1"/>
  <c r="I72" i="1"/>
  <c r="H72" i="1"/>
  <c r="K71" i="1"/>
  <c r="K69" i="1" s="1"/>
  <c r="K61" i="1" s="1"/>
  <c r="K105" i="1" s="1"/>
  <c r="J71" i="1"/>
  <c r="G71" i="1" s="1"/>
  <c r="I71" i="1"/>
  <c r="H71" i="1"/>
  <c r="H69" i="1" s="1"/>
  <c r="K66" i="1"/>
  <c r="J66" i="1"/>
  <c r="I66" i="1"/>
  <c r="H66" i="1"/>
  <c r="G66" i="1" s="1"/>
  <c r="K63" i="1"/>
  <c r="J63" i="1"/>
  <c r="I63" i="1"/>
  <c r="H63" i="1"/>
  <c r="G63" i="1" s="1"/>
  <c r="K62" i="1"/>
  <c r="J62" i="1"/>
  <c r="I62" i="1"/>
  <c r="I61" i="1" s="1"/>
  <c r="H62" i="1"/>
  <c r="H61" i="1" s="1"/>
  <c r="G62" i="1"/>
  <c r="G56" i="1"/>
  <c r="G55" i="1"/>
  <c r="G54" i="1"/>
  <c r="G53" i="1"/>
  <c r="G52" i="1"/>
  <c r="G51" i="1"/>
  <c r="G49" i="1"/>
  <c r="G48" i="1"/>
  <c r="G47" i="1"/>
  <c r="K45" i="1"/>
  <c r="K39" i="1" s="1"/>
  <c r="J45" i="1"/>
  <c r="J39" i="1" s="1"/>
  <c r="I45" i="1"/>
  <c r="H45" i="1"/>
  <c r="G44" i="1"/>
  <c r="G43" i="1"/>
  <c r="G42" i="1"/>
  <c r="G41" i="1"/>
  <c r="G40" i="1"/>
  <c r="I39" i="1"/>
  <c r="I112" i="1" s="1"/>
  <c r="H39" i="1"/>
  <c r="H112" i="1" s="1"/>
  <c r="G38" i="1"/>
  <c r="G37" i="1"/>
  <c r="G36" i="1"/>
  <c r="G35" i="1"/>
  <c r="G34" i="1"/>
  <c r="K33" i="1"/>
  <c r="J33" i="1"/>
  <c r="I33" i="1"/>
  <c r="H33" i="1"/>
  <c r="G33" i="1"/>
  <c r="G31" i="1"/>
  <c r="G30" i="1"/>
  <c r="G29" i="1"/>
  <c r="G28" i="1"/>
  <c r="G27" i="1"/>
  <c r="G26" i="1"/>
  <c r="G25" i="1"/>
  <c r="K23" i="1"/>
  <c r="J23" i="1"/>
  <c r="I23" i="1"/>
  <c r="I15" i="1" s="1"/>
  <c r="H23" i="1"/>
  <c r="G23" i="1"/>
  <c r="K20" i="1"/>
  <c r="K15" i="1" s="1"/>
  <c r="J20" i="1"/>
  <c r="I20" i="1"/>
  <c r="H20" i="1"/>
  <c r="K17" i="1"/>
  <c r="J17" i="1"/>
  <c r="G17" i="1" s="1"/>
  <c r="I17" i="1"/>
  <c r="H17" i="1"/>
  <c r="H15" i="1" s="1"/>
  <c r="G16" i="1"/>
  <c r="D9" i="1"/>
  <c r="I105" i="1" l="1"/>
  <c r="G151" i="1"/>
  <c r="I150" i="1"/>
  <c r="G150" i="1" s="1"/>
  <c r="G160" i="1"/>
  <c r="H85" i="1"/>
  <c r="G85" i="1" s="1"/>
  <c r="G91" i="1"/>
  <c r="G104" i="1"/>
  <c r="H59" i="1"/>
  <c r="H116" i="1"/>
  <c r="H57" i="1"/>
  <c r="G112" i="1"/>
  <c r="K116" i="1"/>
  <c r="K59" i="1"/>
  <c r="K57" i="1"/>
  <c r="K58" i="1" s="1"/>
  <c r="I116" i="1"/>
  <c r="I113" i="1" s="1"/>
  <c r="I111" i="1" s="1"/>
  <c r="I145" i="1" s="1"/>
  <c r="I144" i="1" s="1"/>
  <c r="I57" i="1"/>
  <c r="I58" i="1" s="1"/>
  <c r="I59" i="1"/>
  <c r="G20" i="1"/>
  <c r="H120" i="1"/>
  <c r="G45" i="1"/>
  <c r="G39" i="1"/>
  <c r="K120" i="1"/>
  <c r="K118" i="1" s="1"/>
  <c r="K117" i="1" s="1"/>
  <c r="J138" i="1"/>
  <c r="G138" i="1" s="1"/>
  <c r="J15" i="1"/>
  <c r="J69" i="1"/>
  <c r="G69" i="1" s="1"/>
  <c r="J116" i="1" l="1"/>
  <c r="J113" i="1" s="1"/>
  <c r="J111" i="1" s="1"/>
  <c r="J145" i="1" s="1"/>
  <c r="J144" i="1" s="1"/>
  <c r="J57" i="1"/>
  <c r="J58" i="1" s="1"/>
  <c r="J59" i="1"/>
  <c r="G59" i="1" s="1"/>
  <c r="K149" i="1"/>
  <c r="K113" i="1"/>
  <c r="K111" i="1" s="1"/>
  <c r="K145" i="1" s="1"/>
  <c r="G120" i="1"/>
  <c r="H118" i="1"/>
  <c r="G116" i="1"/>
  <c r="H113" i="1"/>
  <c r="H105" i="1"/>
  <c r="G15" i="1"/>
  <c r="J61" i="1"/>
  <c r="H58" i="1"/>
  <c r="G57" i="1"/>
  <c r="G58" i="1" l="1"/>
  <c r="J105" i="1"/>
  <c r="G61" i="1"/>
  <c r="K144" i="1"/>
  <c r="G105" i="1"/>
  <c r="G113" i="1"/>
  <c r="H111" i="1"/>
  <c r="H117" i="1"/>
  <c r="G117" i="1" s="1"/>
  <c r="G118" i="1"/>
  <c r="G149" i="1"/>
  <c r="K146" i="1"/>
  <c r="G146" i="1" s="1"/>
  <c r="H145" i="1" l="1"/>
  <c r="G111" i="1"/>
  <c r="G145" i="1" l="1"/>
  <c r="H144" i="1"/>
  <c r="G144" i="1" s="1"/>
</calcChain>
</file>

<file path=xl/sharedStrings.xml><?xml version="1.0" encoding="utf-8"?>
<sst xmlns="http://schemas.openxmlformats.org/spreadsheetml/2006/main" count="512" uniqueCount="372">
  <si>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</si>
  <si>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</si>
  <si>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№ п/п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</si>
  <si>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</si>
  <si>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</si>
  <si>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</si>
  <si>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</si>
  <si>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</si>
  <si>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</si>
  <si>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</si>
  <si>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</si>
  <si>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</si>
  <si>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</si>
  <si>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</si>
  <si>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</si>
  <si>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</si>
  <si>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</si>
  <si>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</si>
  <si>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</si>
  <si>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</si>
  <si>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</si>
  <si>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</si>
  <si>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</si>
  <si>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</si>
  <si>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</si>
  <si>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</si>
  <si>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</si>
  <si>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</si>
  <si>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</si>
  <si>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О</t>
  </si>
  <si>
    <t>1.4.1</t>
  </si>
  <si>
    <t>АО "ДРСК" филиал "Хабаровские электрические сети"</t>
  </si>
  <si>
    <t>1.4.2</t>
  </si>
  <si>
    <t>Филиал ПАО "Компания "Сухой" "КнААЗ им. Ю.А. Гагарина"</t>
  </si>
  <si>
    <t>1.4.3</t>
  </si>
  <si>
    <t>АО "ДГК"</t>
  </si>
  <si>
    <t>1.4.4</t>
  </si>
  <si>
    <t>ОАО "РЖД" Комсомольская дистанция Комсомольское отделение</t>
  </si>
  <si>
    <t>1.4.5</t>
  </si>
  <si>
    <t>ОАО "Оборонэнергосбыт" филиал "Дальневосточный"</t>
  </si>
  <si>
    <t>1.4.6</t>
  </si>
  <si>
    <t>ПАО "ФСК ЕЭС"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</si>
  <si>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</si>
  <si>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</si>
  <si>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</si>
  <si>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</si>
  <si>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</si>
  <si>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</si>
  <si>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</si>
  <si>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</si>
  <si>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</si>
  <si>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</si>
  <si>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</si>
  <si>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</si>
  <si>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</si>
  <si>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</si>
  <si>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</si>
  <si>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</si>
  <si>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</si>
  <si>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</si>
  <si>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</si>
  <si>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</si>
  <si>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</si>
  <si>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</si>
  <si>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</si>
  <si>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</si>
  <si>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</si>
  <si>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</si>
  <si>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</si>
  <si>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</si>
  <si>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</si>
  <si>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</si>
  <si>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</si>
  <si>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</si>
  <si>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</si>
  <si>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</si>
  <si>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</si>
  <si>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</si>
  <si>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4.3.1</t>
  </si>
  <si>
    <t>4.3.2</t>
  </si>
  <si>
    <t>4.3.3</t>
  </si>
  <si>
    <t>4.4</t>
  </si>
  <si>
    <t>населению и приравненным к нему категориям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</si>
  <si>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</si>
  <si>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</si>
  <si>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</si>
  <si>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</si>
  <si>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</si>
  <si>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</si>
  <si>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</si>
  <si>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</si>
  <si>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</si>
  <si>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</si>
  <si>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</si>
  <si>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</si>
  <si>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</si>
  <si>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</si>
  <si>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</si>
  <si>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</si>
  <si>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</si>
  <si>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</si>
  <si>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</si>
  <si>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</si>
  <si>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</si>
  <si>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</si>
  <si>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</si>
  <si>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Небаланс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</si>
  <si>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</si>
  <si>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</si>
  <si>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</si>
  <si>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</si>
  <si>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</si>
  <si>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</si>
  <si>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</si>
  <si>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</si>
  <si>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</si>
  <si>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</si>
  <si>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</si>
  <si>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</si>
  <si>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</si>
  <si>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</si>
  <si>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</si>
  <si>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12.4.1</t>
  </si>
  <si>
    <t>12.4.2</t>
  </si>
  <si>
    <t>12.4.3</t>
  </si>
  <si>
    <t>12.4.4</t>
  </si>
  <si>
    <t>12.4.5</t>
  </si>
  <si>
    <t>12.4.6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</si>
  <si>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</si>
  <si>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</si>
  <si>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</si>
  <si>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</si>
  <si>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</si>
  <si>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</si>
  <si>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</si>
  <si>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</si>
  <si>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</si>
  <si>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</si>
  <si>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</si>
  <si>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</si>
  <si>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</si>
  <si>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</si>
  <si>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</si>
  <si>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</si>
  <si>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</si>
  <si>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</si>
  <si>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</si>
  <si>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</si>
  <si>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</si>
  <si>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</si>
  <si>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</si>
  <si>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</si>
  <si>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</si>
  <si>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</si>
  <si>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</si>
  <si>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15.3.1</t>
  </si>
  <si>
    <t>15.3.2</t>
  </si>
  <si>
    <t>15.3.3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</si>
  <si>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</si>
  <si>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</si>
  <si>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</si>
  <si>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</si>
  <si>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</si>
  <si>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</si>
  <si>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</si>
  <si>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</si>
  <si>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</si>
  <si>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</si>
  <si>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</si>
  <si>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</si>
  <si>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</si>
  <si>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</si>
  <si>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</si>
  <si>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</si>
  <si>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</si>
  <si>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</si>
  <si>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</si>
  <si>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</si>
  <si>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</si>
  <si>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</si>
  <si>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</si>
  <si>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</si>
  <si>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</si>
  <si>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</si>
  <si>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</si>
  <si>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</si>
  <si>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</si>
  <si>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</si>
  <si>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</si>
  <si>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</si>
  <si>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</si>
  <si>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</si>
  <si>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</si>
  <si>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</si>
  <si>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</si>
  <si>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</si>
  <si>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</si>
  <si>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</si>
  <si>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</si>
  <si>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</si>
  <si>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</si>
  <si>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</si>
  <si>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</si>
  <si>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</si>
  <si>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</si>
  <si>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</si>
  <si>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</si>
  <si>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</si>
  <si>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</si>
  <si>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</si>
  <si>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</si>
  <si>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</si>
  <si>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</si>
  <si>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</si>
  <si>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</si>
  <si>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</si>
  <si>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</si>
  <si>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</si>
  <si>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</si>
  <si>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</si>
  <si>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</si>
  <si>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</si>
  <si>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</si>
  <si>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</si>
  <si>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</si>
  <si>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</si>
  <si>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</si>
  <si>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</si>
  <si>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</si>
  <si>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</si>
  <si>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</si>
  <si>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</si>
  <si>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</si>
  <si>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</si>
  <si>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</si>
  <si>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</si>
  <si>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</si>
  <si>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</si>
  <si>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</si>
  <si>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</si>
  <si>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</si>
  <si>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</si>
  <si>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</si>
  <si>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</si>
  <si>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</si>
  <si>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</si>
  <si>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</si>
  <si>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</si>
  <si>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</si>
  <si>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</si>
  <si>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</si>
  <si>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</si>
  <si>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</si>
  <si>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</si>
  <si>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</si>
  <si>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</si>
  <si>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</si>
  <si>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</si>
  <si>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</si>
  <si>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</si>
  <si>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</si>
  <si>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</si>
  <si>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</si>
  <si>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</si>
  <si>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</si>
  <si>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</si>
  <si>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</si>
  <si>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</si>
  <si>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</si>
  <si>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</si>
  <si>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</si>
  <si>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</si>
  <si>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</si>
  <si>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</si>
  <si>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</si>
  <si>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</si>
  <si>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</si>
  <si>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</si>
  <si>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</si>
  <si>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</si>
  <si>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</si>
  <si>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</si>
  <si>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</si>
  <si>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</si>
  <si>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</si>
  <si>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</si>
  <si>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</si>
  <si>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</si>
  <si>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</si>
  <si>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</si>
  <si>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компенсация потерь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</si>
  <si>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</si>
  <si>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</si>
  <si>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</si>
  <si>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</si>
  <si>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</si>
  <si>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</si>
  <si>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</si>
  <si>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</si>
  <si>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</si>
  <si>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</si>
  <si>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</si>
  <si>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</si>
  <si>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</si>
  <si>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</si>
  <si>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</si>
  <si>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</si>
  <si>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</si>
  <si>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</si>
  <si>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</si>
  <si>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</si>
  <si>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</si>
  <si>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</si>
  <si>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</si>
  <si>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</si>
  <si>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</si>
  <si>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</si>
  <si>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</si>
  <si>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</si>
  <si>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</si>
  <si>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</si>
  <si>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мощность</t>
  </si>
  <si>
    <t>2610</t>
  </si>
  <si>
    <t>31.2.2</t>
  </si>
  <si>
    <t>2620</t>
  </si>
  <si>
    <t>Должностное лицо, ответственное за</t>
  </si>
  <si>
    <t>предоставление статистической информации</t>
  </si>
  <si>
    <t>(должность)</t>
  </si>
  <si>
    <t>(Ф.И.О.)</t>
  </si>
  <si>
    <t>(лицо, уполномоченное предоставлять</t>
  </si>
  <si>
    <t>статистическую информацию от имени</t>
  </si>
  <si>
    <t>«____» _________20__ год</t>
  </si>
  <si>
    <t>юридического лица)</t>
  </si>
  <si>
    <t>(номер контактного телефона)</t>
  </si>
  <si>
    <t>(дата составления документа)</t>
  </si>
  <si>
    <t>ПАО "Амурский судостроительный завод"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</si>
  <si>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</si>
  <si>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</si>
  <si>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</si>
  <si>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</si>
  <si>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</si>
  <si>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</si>
  <si>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</si>
  <si>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</si>
  <si>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</si>
  <si>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</si>
  <si>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</si>
  <si>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2801108200</t>
  </si>
  <si>
    <t>272402001</t>
  </si>
  <si>
    <t>26322969</t>
  </si>
  <si>
    <t>7740000090</t>
  </si>
  <si>
    <t>270303001</t>
  </si>
  <si>
    <t>28141640</t>
  </si>
  <si>
    <t>1434031363</t>
  </si>
  <si>
    <t>997450001</t>
  </si>
  <si>
    <t>27051081</t>
  </si>
  <si>
    <t>7708503727</t>
  </si>
  <si>
    <t>270332007</t>
  </si>
  <si>
    <t>26844544</t>
  </si>
  <si>
    <t>7704731218</t>
  </si>
  <si>
    <t>272443001</t>
  </si>
  <si>
    <t>26617862</t>
  </si>
  <si>
    <t>4716016979</t>
  </si>
  <si>
    <t>27954259</t>
  </si>
  <si>
    <t>1.4.7</t>
  </si>
  <si>
    <t>2703000015</t>
  </si>
  <si>
    <t>270301001</t>
  </si>
  <si>
    <t>26412976</t>
  </si>
  <si>
    <t>12.4.7</t>
  </si>
  <si>
    <t>920</t>
  </si>
  <si>
    <t>910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</si>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</sst>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</numFmts>
  <fonts count="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color theme="0"/>
      <name val="Tahoma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9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>
      <alignment horizontal="left" vertical="center"/>
    </xf>
    <xf numFmtId="0" fontId="23" fillId="0" borderId="0"/>
    <xf numFmtId="165" fontId="23" fillId="0" borderId="0"/>
    <xf numFmtId="0" fontId="25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33" fillId="0" borderId="10" applyNumberFormat="0" applyAlignment="0">
      <protection locked="0"/>
    </xf>
    <xf numFmtId="164" fontId="26" fillId="0" borderId="0" applyFont="0" applyFill="0" applyBorder="0" applyAlignment="0" applyProtection="0"/>
    <xf numFmtId="167" fontId="17" fillId="32" borderId="0">
      <protection locked="0"/>
    </xf>
    <xf numFmtId="0" fontId="27" fillId="0" borderId="0" applyFill="0" applyBorder="0" applyProtection="0">
      <alignment vertical="center"/>
    </xf>
    <xf numFmtId="168" fontId="17" fillId="32" borderId="0">
      <protection locked="0"/>
    </xf>
    <xf numFmtId="166" fontId="17" fillId="32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3" fillId="33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36" fillId="34" borderId="11" applyNumberFormat="0">
      <alignment horizontal="center" vertical="center"/>
    </xf>
    <xf numFmtId="0" fontId="20" fillId="35" borderId="10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Border="0">
      <alignment horizontal="center" vertical="center" wrapText="1"/>
    </xf>
    <xf numFmtId="0" fontId="18" fillId="0" borderId="12" applyBorder="0">
      <alignment horizontal="center" vertical="center" wrapText="1"/>
    </xf>
    <xf numFmtId="49" fontId="17" fillId="0" borderId="0" applyBorder="0">
      <alignment vertical="top"/>
    </xf>
    <xf numFmtId="0" fontId="1" fillId="0" borderId="0"/>
    <xf numFmtId="0" fontId="1" fillId="0" borderId="0"/>
    <xf numFmtId="0" fontId="17" fillId="0" borderId="0">
      <alignment horizontal="left" vertical="center"/>
    </xf>
    <xf numFmtId="0" fontId="34" fillId="36" borderId="0" applyNumberFormat="0" applyBorder="0" applyAlignment="0">
      <alignment horizontal="left" vertical="center"/>
    </xf>
    <xf numFmtId="49" fontId="17" fillId="36" borderId="0" applyBorder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7" fillId="7" borderId="8" applyNumberFormat="0" applyFon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2" fillId="0" borderId="0" applyNumberFormat="0" applyFill="0" applyBorder="0" applyAlignment="0" applyProtection="0">
      <alignment horizontal="left" vertical="center"/>
    </xf>
    <xf numFmtId="0" fontId="43" fillId="0" borderId="0"/>
    <xf numFmtId="0" fontId="24" fillId="0" borderId="0"/>
  </cellStyleXfs>
  <cellXfs count="86">
    <xf numFmtId="0" fontId="0" fillId="0" borderId="0" xfId="0"/>
    <xf numFmtId="0" fontId="40" fillId="0" borderId="0" xfId="85" applyFont="1" applyBorder="1" applyAlignment="1" applyProtection="1">
      <alignment horizontal="center" vertical="center" wrapText="1"/>
    </xf>
    <xf numFmtId="0" fontId="39" fillId="0" borderId="0" xfId="85" applyFont="1" applyFill="1" applyBorder="1" applyAlignment="1" applyProtection="1">
      <alignment horizontal="center" vertical="center"/>
    </xf>
    <xf numFmtId="0" fontId="38" fillId="0" borderId="0" xfId="85" applyFont="1" applyBorder="1" applyAlignment="1" applyProtection="1">
      <alignment vertical="center"/>
    </xf>
    <xf numFmtId="0" fontId="39" fillId="0" borderId="0" xfId="85" applyFont="1" applyBorder="1" applyAlignment="1" applyProtection="1">
      <alignment horizontal="right" vertical="center"/>
    </xf>
    <xf numFmtId="0" fontId="38" fillId="0" borderId="0" xfId="85" applyFont="1" applyFill="1" applyBorder="1" applyAlignment="1" applyProtection="1">
      <alignment horizontal="center" vertical="center" wrapText="1"/>
    </xf>
    <xf numFmtId="0" fontId="38" fillId="0" borderId="16" xfId="85" applyFont="1" applyBorder="1" applyAlignment="1" applyProtection="1">
      <alignment vertical="center"/>
    </xf>
    <xf numFmtId="0" fontId="38" fillId="0" borderId="17" xfId="85" applyFont="1" applyBorder="1" applyAlignment="1" applyProtection="1">
      <alignment vertical="center"/>
    </xf>
    <xf numFmtId="49" fontId="38" fillId="0" borderId="0" xfId="77" applyFont="1" applyBorder="1" applyAlignment="1" applyProtection="1">
      <alignment vertical="center"/>
    </xf>
    <xf numFmtId="49" fontId="38" fillId="0" borderId="17" xfId="77" applyFont="1" applyBorder="1" applyAlignment="1" applyProtection="1">
      <alignment vertical="center"/>
    </xf>
    <xf numFmtId="49" fontId="38" fillId="0" borderId="18" xfId="77" applyFont="1" applyBorder="1" applyAlignment="1">
      <alignment horizontal="center" vertical="center" wrapText="1"/>
    </xf>
    <xf numFmtId="0" fontId="38" fillId="0" borderId="17" xfId="85" applyFont="1" applyFill="1" applyBorder="1" applyAlignment="1" applyProtection="1">
      <alignment vertical="center"/>
    </xf>
    <xf numFmtId="0" fontId="38" fillId="0" borderId="16" xfId="85" applyFont="1" applyFill="1" applyBorder="1" applyAlignment="1" applyProtection="1">
      <alignment horizontal="center" vertical="center" wrapText="1"/>
    </xf>
    <xf numFmtId="0" fontId="33" fillId="0" borderId="0" xfId="85" applyFont="1" applyProtection="1"/>
    <xf numFmtId="0" fontId="33" fillId="0" borderId="0" xfId="85" applyFont="1" applyBorder="1" applyAlignment="1" applyProtection="1">
      <alignment horizontal="center" vertical="center"/>
    </xf>
    <xf numFmtId="0" fontId="33" fillId="0" borderId="0" xfId="85" applyFont="1" applyBorder="1" applyProtection="1"/>
    <xf numFmtId="0" fontId="33" fillId="0" borderId="0" xfId="85" applyFont="1" applyAlignment="1" applyProtection="1">
      <alignment horizontal="left" vertical="center"/>
    </xf>
    <xf numFmtId="0" fontId="33" fillId="0" borderId="0" xfId="85" applyFont="1" applyAlignment="1" applyProtection="1">
      <alignment vertical="center"/>
    </xf>
    <xf numFmtId="49" fontId="38" fillId="0" borderId="18" xfId="77" applyFont="1" applyBorder="1" applyAlignment="1">
      <alignment horizontal="left" vertical="center" wrapText="1" indent="1"/>
    </xf>
    <xf numFmtId="49" fontId="38" fillId="0" borderId="18" xfId="77" applyFont="1" applyBorder="1" applyAlignment="1">
      <alignment horizontal="left" vertical="center" wrapText="1" indent="2"/>
    </xf>
    <xf numFmtId="166" fontId="38" fillId="0" borderId="18" xfId="77" applyNumberFormat="1" applyFont="1" applyFill="1" applyBorder="1" applyAlignment="1" applyProtection="1">
      <alignment horizontal="right" vertical="center"/>
    </xf>
    <xf numFmtId="49" fontId="38" fillId="0" borderId="18" xfId="77" applyFont="1" applyBorder="1" applyAlignment="1">
      <alignment horizontal="left" vertical="center" wrapText="1" indent="3"/>
    </xf>
    <xf numFmtId="49" fontId="38" fillId="0" borderId="18" xfId="77" applyFont="1" applyBorder="1" applyAlignment="1">
      <alignment horizontal="left" vertical="center" wrapText="1" indent="4"/>
    </xf>
    <xf numFmtId="166" fontId="38" fillId="0" borderId="16" xfId="77" applyNumberFormat="1" applyFont="1" applyFill="1" applyBorder="1" applyAlignment="1" applyProtection="1">
      <alignment horizontal="right" vertical="center"/>
    </xf>
    <xf numFmtId="0" fontId="38" fillId="0" borderId="19" xfId="77" applyNumberFormat="1" applyFont="1" applyBorder="1" applyAlignment="1">
      <alignment horizontal="center" vertical="center" wrapText="1"/>
    </xf>
    <xf numFmtId="49" fontId="44" fillId="0" borderId="16" xfId="77" applyFont="1" applyFill="1" applyBorder="1" applyAlignment="1" applyProtection="1">
      <alignment horizontal="center" vertical="center" wrapText="1"/>
    </xf>
    <xf numFmtId="49" fontId="38" fillId="41" borderId="18" xfId="77" applyFont="1" applyFill="1" applyBorder="1" applyAlignment="1">
      <alignment vertical="center" wrapText="1"/>
    </xf>
    <xf numFmtId="49" fontId="38" fillId="41" borderId="18" xfId="77" applyFont="1" applyFill="1" applyBorder="1" applyAlignment="1">
      <alignment horizontal="left" vertical="center" wrapText="1"/>
    </xf>
    <xf numFmtId="168" fontId="38" fillId="37" borderId="18" xfId="77" applyNumberFormat="1" applyFont="1" applyFill="1" applyBorder="1" applyAlignment="1" applyProtection="1">
      <alignment horizontal="right" vertical="center"/>
    </xf>
    <xf numFmtId="168" fontId="38" fillId="32" borderId="18" xfId="77" applyNumberFormat="1" applyFont="1" applyFill="1" applyBorder="1" applyAlignment="1" applyProtection="1">
      <alignment horizontal="right" vertical="center"/>
      <protection locked="0"/>
    </xf>
    <xf numFmtId="168" fontId="38" fillId="0" borderId="18" xfId="77" applyNumberFormat="1" applyFont="1" applyFill="1" applyBorder="1" applyAlignment="1" applyProtection="1">
      <alignment horizontal="right" vertical="center"/>
    </xf>
    <xf numFmtId="168" fontId="38" fillId="32" borderId="18" xfId="85" applyNumberFormat="1" applyFont="1" applyFill="1" applyBorder="1" applyAlignment="1" applyProtection="1">
      <alignment horizontal="right" vertical="center"/>
      <protection locked="0"/>
    </xf>
    <xf numFmtId="168" fontId="38" fillId="32" borderId="18" xfId="86" applyNumberFormat="1" applyFont="1" applyFill="1" applyBorder="1" applyAlignment="1" applyProtection="1">
      <alignment horizontal="right" vertical="center"/>
      <protection locked="0"/>
    </xf>
    <xf numFmtId="168" fontId="38" fillId="32" borderId="18" xfId="85" applyNumberFormat="1" applyFont="1" applyFill="1" applyBorder="1" applyAlignment="1" applyProtection="1">
      <alignment horizontal="right" vertical="center" wrapText="1"/>
      <protection locked="0"/>
    </xf>
    <xf numFmtId="168" fontId="38" fillId="37" borderId="19" xfId="77" applyNumberFormat="1" applyFont="1" applyFill="1" applyBorder="1" applyAlignment="1" applyProtection="1">
      <alignment horizontal="right" vertical="center"/>
    </xf>
    <xf numFmtId="168" fontId="38" fillId="32" borderId="19" xfId="77" applyNumberFormat="1" applyFont="1" applyFill="1" applyBorder="1" applyAlignment="1" applyProtection="1">
      <alignment horizontal="right" vertical="center"/>
      <protection locked="0"/>
    </xf>
    <xf numFmtId="168" fontId="38" fillId="32" borderId="14" xfId="77" applyNumberFormat="1" applyFont="1" applyFill="1" applyBorder="1" applyAlignment="1" applyProtection="1">
      <alignment horizontal="right" vertical="center"/>
      <protection locked="0"/>
    </xf>
    <xf numFmtId="168" fontId="38" fillId="37" borderId="18" xfId="86" applyNumberFormat="1" applyFont="1" applyFill="1" applyBorder="1" applyAlignment="1" applyProtection="1">
      <alignment horizontal="right" vertical="center"/>
    </xf>
    <xf numFmtId="0" fontId="38" fillId="0" borderId="19" xfId="87" applyFont="1" applyBorder="1" applyAlignment="1" applyProtection="1">
      <alignment horizontal="center" vertical="center" wrapText="1"/>
    </xf>
    <xf numFmtId="0" fontId="38" fillId="0" borderId="14" xfId="87" applyFont="1" applyBorder="1" applyAlignment="1" applyProtection="1">
      <alignment horizontal="center" vertical="center" wrapText="1"/>
    </xf>
    <xf numFmtId="0" fontId="33" fillId="0" borderId="0" xfId="85" applyFont="1" applyAlignment="1" applyProtection="1">
      <alignment horizontal="center" vertical="center"/>
    </xf>
    <xf numFmtId="168" fontId="38" fillId="32" borderId="14" xfId="85" applyNumberFormat="1" applyFont="1" applyFill="1" applyBorder="1" applyAlignment="1" applyProtection="1">
      <alignment horizontal="right" vertical="center" wrapText="1"/>
      <protection locked="0"/>
    </xf>
    <xf numFmtId="49" fontId="38" fillId="0" borderId="0" xfId="77" applyFont="1" applyBorder="1" applyAlignment="1">
      <alignment horizontal="right" vertical="center"/>
    </xf>
    <xf numFmtId="49" fontId="38" fillId="0" borderId="18" xfId="77" applyFont="1" applyFill="1" applyBorder="1" applyAlignment="1" applyProtection="1">
      <alignment horizontal="left" vertical="center" wrapText="1" indent="1"/>
    </xf>
    <xf numFmtId="49" fontId="38" fillId="0" borderId="14" xfId="77" applyNumberFormat="1" applyFont="1" applyBorder="1" applyAlignment="1" applyProtection="1">
      <alignment vertical="center"/>
    </xf>
    <xf numFmtId="49" fontId="38" fillId="0" borderId="14" xfId="85" applyNumberFormat="1" applyFont="1" applyBorder="1" applyAlignment="1" applyProtection="1">
      <alignment vertical="center"/>
    </xf>
    <xf numFmtId="49" fontId="38" fillId="0" borderId="18" xfId="77" applyFont="1" applyFill="1" applyBorder="1" applyAlignment="1" applyProtection="1">
      <alignment horizontal="center" vertical="center" wrapText="1"/>
    </xf>
    <xf numFmtId="168" fontId="38" fillId="37" borderId="18" xfId="85" applyNumberFormat="1" applyFont="1" applyFill="1" applyBorder="1" applyAlignment="1" applyProtection="1">
      <alignment horizontal="right" vertical="center"/>
    </xf>
    <xf numFmtId="168" fontId="38" fillId="37" borderId="18" xfId="85" applyNumberFormat="1" applyFont="1" applyFill="1" applyBorder="1" applyAlignment="1" applyProtection="1">
      <alignment horizontal="right" vertical="center" wrapText="1"/>
    </xf>
    <xf numFmtId="49" fontId="38" fillId="0" borderId="16" xfId="77" applyFont="1" applyFill="1" applyBorder="1" applyAlignment="1" applyProtection="1">
      <alignment horizontal="left" vertical="center" wrapText="1" indent="1"/>
    </xf>
    <xf numFmtId="49" fontId="44" fillId="0" borderId="19" xfId="77" applyNumberFormat="1" applyFont="1" applyBorder="1" applyAlignment="1" applyProtection="1">
      <alignment vertical="center"/>
    </xf>
    <xf numFmtId="0" fontId="38" fillId="38" borderId="19" xfId="83" applyFont="1" applyFill="1" applyBorder="1" applyAlignment="1" applyProtection="1">
      <alignment horizontal="left" vertical="center"/>
    </xf>
    <xf numFmtId="0" fontId="38" fillId="0" borderId="13" xfId="88" applyFont="1" applyFill="1" applyBorder="1" applyAlignment="1" applyProtection="1">
      <alignment horizontal="left" vertical="center"/>
    </xf>
    <xf numFmtId="0" fontId="45" fillId="38" borderId="0" xfId="83" applyFont="1" applyFill="1" applyBorder="1" applyAlignment="1" applyProtection="1">
      <alignment horizontal="center" vertical="center" wrapText="1"/>
    </xf>
    <xf numFmtId="0" fontId="39" fillId="0" borderId="16" xfId="88" applyFont="1" applyFill="1" applyBorder="1" applyAlignment="1" applyProtection="1">
      <alignment horizontal="left" vertical="center" wrapText="1"/>
    </xf>
    <xf numFmtId="0" fontId="38" fillId="0" borderId="15" xfId="85" applyFont="1" applyBorder="1" applyAlignment="1" applyProtection="1">
      <alignment horizontal="center" vertical="center" wrapText="1"/>
    </xf>
    <xf numFmtId="0" fontId="38" fillId="0" borderId="24" xfId="85" applyFont="1" applyBorder="1" applyAlignment="1" applyProtection="1">
      <alignment horizontal="center" vertical="center" wrapText="1"/>
    </xf>
    <xf numFmtId="49" fontId="38" fillId="42" borderId="19" xfId="77" applyFont="1" applyFill="1" applyBorder="1" applyAlignment="1">
      <alignment horizontal="center" vertical="center"/>
    </xf>
    <xf numFmtId="49" fontId="38" fillId="42" borderId="22" xfId="77" applyFont="1" applyFill="1" applyBorder="1" applyAlignment="1">
      <alignment horizontal="center" vertical="center"/>
    </xf>
    <xf numFmtId="49" fontId="38" fillId="42" borderId="23" xfId="77" applyFont="1" applyFill="1" applyBorder="1" applyAlignment="1">
      <alignment horizontal="center" vertical="center"/>
    </xf>
    <xf numFmtId="0" fontId="38" fillId="0" borderId="18" xfId="87" applyFont="1" applyBorder="1" applyAlignment="1" applyProtection="1">
      <alignment horizontal="center" vertical="center" wrapText="1"/>
    </xf>
    <xf numFmtId="0" fontId="38" fillId="0" borderId="19" xfId="87" applyFont="1" applyBorder="1" applyAlignment="1" applyProtection="1">
      <alignment horizontal="center" vertical="center" wrapText="1"/>
    </xf>
    <xf numFmtId="0" fontId="38" fillId="0" borderId="15" xfId="87" applyFont="1" applyBorder="1" applyAlignment="1" applyProtection="1">
      <alignment horizontal="center" vertical="center" wrapText="1"/>
    </xf>
    <xf numFmtId="0" fontId="33" fillId="0" borderId="0" xfId="85" applyFont="1" applyAlignment="1" applyProtection="1">
      <alignment horizontal="center" vertical="center"/>
    </xf>
    <xf numFmtId="0" fontId="33" fillId="0" borderId="20" xfId="85" applyNumberFormat="1" applyFont="1" applyBorder="1" applyAlignment="1" applyProtection="1">
      <alignment horizontal="center" vertical="center"/>
    </xf>
    <xf numFmtId="0" fontId="33" fillId="0" borderId="21" xfId="85" applyFont="1" applyBorder="1" applyAlignment="1" applyProtection="1">
      <alignment horizontal="center" vertical="center"/>
    </xf>
    <xf numFmtId="0" fontId="0" fillId="39" borderId="14" xfId="84" applyNumberFormat="1" applyFont="1" applyFill="1" applyBorder="1" applyAlignment="1" applyProtection="1">
      <alignment horizontal="left" vertical="center" wrapText="1" indent="2"/>
    </xf>
    <xf numFmtId="0" fontId="38" fillId="0" borderId="0" xfId="85" applyFont="1" applyAlignment="1" applyProtection="1">
      <alignment vertical="center"/>
    </xf>
    <xf numFmtId="0" fontId="38" fillId="0" borderId="0" xfId="85" applyFont="1" applyAlignment="1" applyProtection="1">
      <alignment horizontal="left" vertical="center" indent="1"/>
    </xf>
    <xf numFmtId="0" fontId="38" fillId="0" borderId="0" xfId="85" applyNumberFormat="1" applyFont="1" applyAlignment="1" applyProtection="1">
      <alignment vertical="center"/>
    </xf>
    <xf numFmtId="0" fontId="38" fillId="0" borderId="0" xfId="97" applyFont="1" applyAlignment="1" applyProtection="1">
      <alignment vertical="center"/>
    </xf>
    <xf numFmtId="49" fontId="38" fillId="0" borderId="0" xfId="85" applyNumberFormat="1" applyFont="1" applyAlignment="1" applyProtection="1">
      <alignment vertical="center"/>
    </xf>
    <xf numFmtId="0" fontId="39" fillId="0" borderId="0" xfId="85" applyFont="1" applyAlignment="1" applyProtection="1">
      <alignment horizontal="center" vertical="center"/>
    </xf>
    <xf numFmtId="49" fontId="38" fillId="0" borderId="0" xfId="77" applyFont="1" applyAlignment="1" applyProtection="1">
      <alignment vertical="center"/>
    </xf>
    <xf numFmtId="49" fontId="44" fillId="0" borderId="0" xfId="77" applyFont="1" applyBorder="1" applyAlignment="1">
      <alignment horizontal="center" vertical="center" wrapText="1"/>
    </xf>
    <xf numFmtId="49" fontId="37" fillId="40" borderId="19" xfId="0" applyNumberFormat="1" applyFont="1" applyFill="1" applyBorder="1" applyAlignment="1" applyProtection="1">
      <alignment horizontal="center" vertical="top"/>
    </xf>
    <xf numFmtId="0" fontId="37" fillId="40" borderId="22" xfId="0" applyFont="1" applyFill="1" applyBorder="1" applyAlignment="1" applyProtection="1">
      <alignment horizontal="left" vertical="center" indent="1"/>
    </xf>
    <xf numFmtId="0" fontId="37" fillId="40" borderId="22" xfId="0" applyFont="1" applyFill="1" applyBorder="1" applyAlignment="1" applyProtection="1">
      <alignment horizontal="center" vertical="top"/>
    </xf>
    <xf numFmtId="0" fontId="37" fillId="40" borderId="23" xfId="0" applyFont="1" applyFill="1" applyBorder="1" applyAlignment="1" applyProtection="1">
      <alignment horizontal="center" vertical="top"/>
    </xf>
    <xf numFmtId="49" fontId="44" fillId="0" borderId="0" xfId="77" applyFont="1" applyBorder="1" applyAlignment="1" applyProtection="1">
      <alignment vertical="center"/>
    </xf>
    <xf numFmtId="49" fontId="46" fillId="0" borderId="0" xfId="85" applyNumberFormat="1" applyFont="1" applyAlignment="1" applyProtection="1">
      <alignment vertical="center"/>
    </xf>
    <xf numFmtId="49" fontId="44" fillId="0" borderId="0" xfId="77" applyNumberFormat="1" applyFont="1" applyAlignment="1" applyProtection="1">
      <alignment vertical="center"/>
    </xf>
    <xf numFmtId="0" fontId="37" fillId="40" borderId="19" xfId="0" applyFont="1" applyFill="1" applyBorder="1" applyAlignment="1" applyProtection="1">
      <alignment horizontal="center" vertical="top"/>
    </xf>
    <xf numFmtId="0" fontId="44" fillId="0" borderId="0" xfId="85" applyFont="1" applyBorder="1" applyAlignment="1" applyProtection="1">
      <alignment vertical="center"/>
    </xf>
    <xf numFmtId="0" fontId="38" fillId="0" borderId="0" xfId="85" applyFont="1" applyFill="1" applyBorder="1" applyAlignment="1" applyProtection="1">
      <alignment vertical="center"/>
    </xf>
    <xf numFmtId="0" fontId="33" fillId="0" borderId="20" xfId="85" applyFont="1" applyBorder="1" applyProtection="1"/>
  </cellXfs>
  <cellStyles count="98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2" xfId="21" builtinId="34" hidden="1"/>
    <cellStyle name="20% - Акцент3" xfId="25" builtinId="38" hidden="1"/>
    <cellStyle name="20% - Акцент4" xfId="29" builtinId="42" hidden="1"/>
    <cellStyle name="20% - Акцент5" xfId="33" builtinId="46" hidden="1"/>
    <cellStyle name="20% - Акцент6" xfId="37" builtinId="50" hidden="1"/>
    <cellStyle name="40% - Акцент1" xfId="18" builtinId="31" hidden="1"/>
    <cellStyle name="40% - Акцент2" xfId="22" builtinId="35" hidden="1"/>
    <cellStyle name="40% - Акцент3" xfId="26" builtinId="39" hidden="1"/>
    <cellStyle name="40% - Акцент4" xfId="30" builtinId="43" hidden="1"/>
    <cellStyle name="40% - Акцент5" xfId="34" builtinId="47" hidden="1"/>
    <cellStyle name="40% - Акцент6" xfId="38" builtinId="51" hidden="1"/>
    <cellStyle name="60% - Акцент1" xfId="19" builtinId="32" hidden="1"/>
    <cellStyle name="60% - Акцент2" xfId="23" builtinId="36" hidden="1"/>
    <cellStyle name="60% - Акцент3" xfId="27" builtinId="40" hidden="1"/>
    <cellStyle name="60% - Акцент4" xfId="31" builtinId="44" hidden="1"/>
    <cellStyle name="60% - Акцент5" xfId="35" builtinId="48" hidden="1"/>
    <cellStyle name="60% - Акцент6" xfId="39" builtinId="52" hidden="1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Followed Hyperlink" xfId="62"/>
    <cellStyle name="Header 3" xfId="63"/>
    <cellStyle name="Hyperlink" xfId="64"/>
    <cellStyle name="normal" xfId="65"/>
    <cellStyle name="Normal1" xfId="66"/>
    <cellStyle name="Normal2" xfId="67"/>
    <cellStyle name="Percent1" xfId="68"/>
    <cellStyle name="Title 4" xfId="69"/>
    <cellStyle name="Акцент1" xfId="16" builtinId="29" hidden="1"/>
    <cellStyle name="Акцент2" xfId="20" builtinId="33" hidden="1"/>
    <cellStyle name="Акцент3" xfId="24" builtinId="37" hidden="1"/>
    <cellStyle name="Акцент4" xfId="28" builtinId="41" hidden="1"/>
    <cellStyle name="Акцент5" xfId="32" builtinId="45" hidden="1"/>
    <cellStyle name="Акцент6" xfId="36" builtinId="49" hidden="1"/>
    <cellStyle name="Ввод  2" xfId="70"/>
    <cellStyle name="Вывод" xfId="9" builtinId="21" hidden="1"/>
    <cellStyle name="Вычисление" xfId="10" builtinId="22" hidden="1"/>
    <cellStyle name="Гиперссылка" xfId="71" builtinId="8" customBuiltin="1"/>
    <cellStyle name="Гиперссылка 2 2 2" xfId="72"/>
    <cellStyle name="Гиперссылка 4 6" xfId="73"/>
    <cellStyle name="Гиперссылка 5" xfId="74"/>
    <cellStyle name="Денежный [0] 2" xfId="93"/>
    <cellStyle name="Денежный 2" xfId="92"/>
    <cellStyle name="Заголовок" xfId="75"/>
    <cellStyle name="Заголовок 1" xfId="2" builtinId="16" hidden="1"/>
    <cellStyle name="Заголовок 2" xfId="3" builtinId="17" hidden="1"/>
    <cellStyle name="Заголовок 3" xfId="4" builtinId="18" hidden="1"/>
    <cellStyle name="Заголовок 4" xfId="5" builtinId="19" hidden="1"/>
    <cellStyle name="ЗаголовокСтолбца" xfId="76"/>
    <cellStyle name="Итог" xfId="15" builtinId="25" hidden="1"/>
    <cellStyle name="Контрольная ячейка" xfId="12" builtinId="23" hidden="1"/>
    <cellStyle name="Название" xfId="1" builtinId="15" hidden="1"/>
    <cellStyle name="Нейтральный" xfId="8" builtinId="28" hidden="1"/>
    <cellStyle name="Обычный" xfId="0" builtinId="0"/>
    <cellStyle name="Обычный 10" xfId="77"/>
    <cellStyle name="Обычный 11" xfId="78"/>
    <cellStyle name="Обычный 12 3 2" xfId="79"/>
    <cellStyle name="Обычный 2" xfId="80"/>
    <cellStyle name="Обычный 2 14" xfId="81"/>
    <cellStyle name="Обычный 3" xfId="96"/>
    <cellStyle name="Обычный 3 3 2" xfId="82"/>
    <cellStyle name="Обычный 4" xfId="40"/>
    <cellStyle name="Обычный_MINENERGO.340.PRIL79(v0.1)" xfId="83"/>
    <cellStyle name="Обычный_ЖКУ_проект3" xfId="84"/>
    <cellStyle name="Обычный_Полезный отпуск электроэнергии и мощности, реализуемой по нерегулируемым ценам" xfId="97"/>
    <cellStyle name="Обычный_Полезный отпуск электроэнергии и мощности, реализуемой по регулируемым ценам" xfId="85"/>
    <cellStyle name="Обычный_Продажа" xfId="86"/>
    <cellStyle name="Обычный_Сведения об отпуске (передаче) электроэнергии потребителям распределительными сетевыми организациями" xfId="87"/>
    <cellStyle name="Обычный_Шаблон по источникам для Модуля Реестр (2)" xfId="88"/>
    <cellStyle name="Открывавшаяся гиперссылка" xfId="95" builtinId="9" hidden="1"/>
    <cellStyle name="Плохой" xfId="7" builtinId="27" hidden="1"/>
    <cellStyle name="Пояснение" xfId="14" builtinId="53" hidden="1"/>
    <cellStyle name="Примечание 2" xfId="89"/>
    <cellStyle name="Процентный 2" xfId="94"/>
    <cellStyle name="Связанная ячейка" xfId="11" builtinId="24" hidden="1"/>
    <cellStyle name="Текст предупреждения" xfId="13" builtinId="11" hidden="1"/>
    <cellStyle name="Финансовый [0] 2" xfId="91"/>
    <cellStyle name="Финансовый 2" xfId="90"/>
    <cellStyle name="Хороший" xfId="6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60;&#1086;&#1088;&#1084;&#1072;46/2021/46EP.STX(v1.0)%202021%20&#1075;&#1086;&#1076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15">
          <cell r="G15" t="str">
            <v>МУП ПЭС г.Комсомольска-на-Амуре</v>
          </cell>
        </row>
        <row r="44">
          <cell r="G44" t="str">
            <v>Коноплянко Ольга Владимировна</v>
          </cell>
        </row>
        <row r="45">
          <cell r="G45" t="str">
            <v>Ведущий экономист</v>
          </cell>
        </row>
        <row r="46">
          <cell r="G46" t="str">
            <v>(4217) 549696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99"/>
  <sheetViews>
    <sheetView tabSelected="1" topLeftCell="C7" workbookViewId="0">
      <selection activeCell="P17" sqref="P17"/>
    </sheetView>
  </sheetViews>
  <sheetFormatPr defaultRowHeight="15" customHeight="1"/>
  <cols>
    <col min="1" max="2" width="9.140625" style="67" hidden="1" customWidth="1"/>
    <col min="3" max="3" width="4.140625" style="67" customWidth="1"/>
    <col min="4" max="4" width="9.140625" style="67" customWidth="1"/>
    <col min="5" max="5" width="89.85546875" style="67" customWidth="1"/>
    <col min="6" max="6" width="6.7109375" style="67" customWidth="1"/>
    <col min="7" max="11" width="15.7109375" style="67" customWidth="1"/>
    <col min="12" max="12" width="6.7109375" style="67" customWidth="1"/>
    <col min="13" max="16" width="15.7109375" style="67" customWidth="1"/>
    <col min="17" max="35" width="11.7109375" style="67" customWidth="1"/>
    <col min="36" max="16384" width="9.140625" style="67"/>
  </cols>
  <sheetData>
    <row r="1" spans="1:98" ht="11.25" hidden="1">
      <c r="S1" s="68"/>
      <c r="T1" s="68"/>
      <c r="U1" s="68"/>
      <c r="V1" s="68"/>
      <c r="Y1" s="68"/>
      <c r="Z1" s="68"/>
      <c r="AA1" s="68"/>
      <c r="AB1" s="68"/>
      <c r="AC1" s="68"/>
      <c r="AD1" s="68"/>
      <c r="AF1" s="68"/>
      <c r="AN1" s="68"/>
      <c r="AO1" s="68"/>
      <c r="AP1" s="68"/>
      <c r="AT1" s="68"/>
      <c r="AU1" s="68"/>
      <c r="AV1" s="68"/>
      <c r="AY1" s="68"/>
      <c r="BC1" s="68"/>
      <c r="BF1" s="68"/>
      <c r="BI1" s="68"/>
      <c r="BJ1" s="68"/>
      <c r="BS1" s="68"/>
      <c r="BT1" s="68"/>
      <c r="BU1" s="68"/>
      <c r="BV1" s="68"/>
      <c r="BW1" s="68"/>
      <c r="BX1" s="68"/>
      <c r="BY1" s="68"/>
      <c r="BZ1" s="68"/>
      <c r="CA1" s="68"/>
      <c r="CN1" s="68"/>
      <c r="CO1" s="68"/>
      <c r="CP1" s="68"/>
      <c r="CT1" s="68"/>
    </row>
    <row r="2" spans="1:98" ht="11.25" hidden="1"/>
    <row r="3" spans="1:98" ht="11.25" hidden="1"/>
    <row r="4" spans="1:98" ht="11.25" hidden="1">
      <c r="A4" s="69"/>
      <c r="F4" s="70"/>
      <c r="G4" s="70"/>
      <c r="H4" s="70"/>
      <c r="I4" s="70"/>
      <c r="J4" s="70"/>
      <c r="K4" s="70"/>
      <c r="M4" s="70"/>
      <c r="N4" s="70"/>
      <c r="O4" s="70"/>
      <c r="P4" s="70"/>
      <c r="Q4" s="70"/>
    </row>
    <row r="5" spans="1:98" ht="11.25" hidden="1">
      <c r="A5" s="71"/>
      <c r="F5" s="67" t="s">
        <v>336</v>
      </c>
      <c r="G5" s="67" t="s">
        <v>337</v>
      </c>
      <c r="H5" s="67" t="s">
        <v>338</v>
      </c>
      <c r="I5" s="67" t="s">
        <v>339</v>
      </c>
      <c r="J5" s="67" t="s">
        <v>340</v>
      </c>
      <c r="K5" s="67" t="s">
        <v>341</v>
      </c>
      <c r="L5" s="67" t="s">
        <v>342</v>
      </c>
      <c r="M5" s="67" t="s">
        <v>343</v>
      </c>
      <c r="N5" s="67" t="s">
        <v>343</v>
      </c>
      <c r="O5" s="67" t="s">
        <v>344</v>
      </c>
      <c r="P5" s="67" t="s">
        <v>345</v>
      </c>
      <c r="Q5" s="67" t="s">
        <v>346</v>
      </c>
    </row>
    <row r="6" spans="1:98" ht="11.25" hidden="1">
      <c r="A6" s="71"/>
    </row>
    <row r="7" spans="1:98" ht="12" customHeight="1">
      <c r="A7" s="71"/>
      <c r="D7" s="3"/>
      <c r="E7" s="3"/>
      <c r="F7" s="3"/>
      <c r="G7" s="3"/>
      <c r="H7" s="3"/>
      <c r="I7" s="3"/>
      <c r="J7" s="3"/>
      <c r="K7" s="4"/>
      <c r="Q7" s="72"/>
    </row>
    <row r="8" spans="1:98" ht="22.5" customHeight="1">
      <c r="A8" s="71"/>
      <c r="D8" s="54" t="s">
        <v>0</v>
      </c>
      <c r="E8" s="5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98" ht="11.25">
      <c r="A9" s="71"/>
      <c r="D9" s="52" t="str">
        <f>IF(org="","Не определено",org)</f>
        <v>МУП ПЭС г.Комсомольска-на-Амуре</v>
      </c>
      <c r="E9" s="5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98" ht="12" customHeight="1">
      <c r="D10" s="6"/>
      <c r="E10" s="6"/>
      <c r="F10" s="3"/>
      <c r="G10" s="3"/>
      <c r="H10" s="3"/>
      <c r="I10" s="3"/>
      <c r="K10" s="42" t="s">
        <v>1</v>
      </c>
    </row>
    <row r="11" spans="1:98" ht="15" customHeight="1">
      <c r="C11" s="3"/>
      <c r="D11" s="55" t="s">
        <v>2</v>
      </c>
      <c r="E11" s="60" t="s">
        <v>3</v>
      </c>
      <c r="F11" s="60" t="s">
        <v>4</v>
      </c>
      <c r="G11" s="60" t="s">
        <v>5</v>
      </c>
      <c r="H11" s="60" t="s">
        <v>6</v>
      </c>
      <c r="I11" s="60"/>
      <c r="J11" s="60"/>
      <c r="K11" s="62"/>
      <c r="L11" s="7"/>
    </row>
    <row r="12" spans="1:98" ht="15" customHeight="1">
      <c r="C12" s="3"/>
      <c r="D12" s="56"/>
      <c r="E12" s="61"/>
      <c r="F12" s="61"/>
      <c r="G12" s="61"/>
      <c r="H12" s="38" t="s">
        <v>7</v>
      </c>
      <c r="I12" s="38" t="s">
        <v>8</v>
      </c>
      <c r="J12" s="38" t="s">
        <v>9</v>
      </c>
      <c r="K12" s="39" t="s">
        <v>10</v>
      </c>
      <c r="L12" s="7"/>
    </row>
    <row r="13" spans="1:98" ht="12" customHeight="1">
      <c r="D13" s="1">
        <v>0</v>
      </c>
      <c r="E13" s="1">
        <v>1</v>
      </c>
      <c r="F13" s="1">
        <v>2</v>
      </c>
      <c r="G13" s="1">
        <v>3</v>
      </c>
      <c r="H13" s="1">
        <v>4</v>
      </c>
      <c r="I13" s="1">
        <v>5</v>
      </c>
      <c r="J13" s="1">
        <v>6</v>
      </c>
      <c r="K13" s="1">
        <v>7</v>
      </c>
    </row>
    <row r="14" spans="1:98" s="73" customFormat="1" ht="15" customHeight="1">
      <c r="C14" s="8"/>
      <c r="D14" s="57" t="s">
        <v>11</v>
      </c>
      <c r="E14" s="58"/>
      <c r="F14" s="58"/>
      <c r="G14" s="58"/>
      <c r="H14" s="58"/>
      <c r="I14" s="58"/>
      <c r="J14" s="58"/>
      <c r="K14" s="59"/>
      <c r="L14" s="9"/>
    </row>
    <row r="15" spans="1:98" s="73" customFormat="1" ht="15" customHeight="1">
      <c r="C15" s="8"/>
      <c r="D15" s="44" t="s">
        <v>12</v>
      </c>
      <c r="E15" s="26" t="s">
        <v>13</v>
      </c>
      <c r="F15" s="10">
        <v>10</v>
      </c>
      <c r="G15" s="28">
        <f>SUM(H15:K15)</f>
        <v>500604.15700000001</v>
      </c>
      <c r="H15" s="28">
        <f>H16+H17+H20+H23</f>
        <v>178996.14</v>
      </c>
      <c r="I15" s="28">
        <f>I16+I17+I20+I23</f>
        <v>226796.136</v>
      </c>
      <c r="J15" s="28">
        <f>J16+J17+J20+J23</f>
        <v>94811.880999999994</v>
      </c>
      <c r="K15" s="28">
        <f>K16+K17+K20+K23</f>
        <v>0</v>
      </c>
      <c r="L15" s="9"/>
      <c r="M15" s="13"/>
      <c r="P15" s="74">
        <v>10</v>
      </c>
    </row>
    <row r="16" spans="1:98" s="73" customFormat="1" ht="15" customHeight="1">
      <c r="C16" s="8"/>
      <c r="D16" s="44" t="s">
        <v>14</v>
      </c>
      <c r="E16" s="18" t="s">
        <v>15</v>
      </c>
      <c r="F16" s="10">
        <v>20</v>
      </c>
      <c r="G16" s="28">
        <f t="shared" ref="G16:G150" si="0">SUM(H16:K16)</f>
        <v>0</v>
      </c>
      <c r="H16" s="29"/>
      <c r="I16" s="29"/>
      <c r="J16" s="29"/>
      <c r="K16" s="29"/>
      <c r="L16" s="9"/>
      <c r="M16" s="13"/>
      <c r="P16" s="74">
        <v>20</v>
      </c>
    </row>
    <row r="17" spans="3:16" s="73" customFormat="1" ht="15" customHeight="1">
      <c r="C17" s="8"/>
      <c r="D17" s="44" t="s">
        <v>16</v>
      </c>
      <c r="E17" s="18" t="s">
        <v>17</v>
      </c>
      <c r="F17" s="10">
        <v>30</v>
      </c>
      <c r="G17" s="28">
        <f t="shared" si="0"/>
        <v>0</v>
      </c>
      <c r="H17" s="28">
        <f>SUM(H18:H19)</f>
        <v>0</v>
      </c>
      <c r="I17" s="28">
        <f>SUM(I18:I19)</f>
        <v>0</v>
      </c>
      <c r="J17" s="28">
        <f>SUM(J18:J19)</f>
        <v>0</v>
      </c>
      <c r="K17" s="28">
        <f>SUM(K18:K19)</f>
        <v>0</v>
      </c>
      <c r="L17" s="9"/>
      <c r="M17" s="13"/>
      <c r="P17" s="74">
        <v>30</v>
      </c>
    </row>
    <row r="18" spans="3:16" s="73" customFormat="1" ht="12.75" hidden="1">
      <c r="C18" s="8"/>
      <c r="D18" s="50" t="s">
        <v>18</v>
      </c>
      <c r="E18" s="49"/>
      <c r="F18" s="25" t="s">
        <v>19</v>
      </c>
      <c r="G18" s="23"/>
      <c r="H18" s="23"/>
      <c r="I18" s="23"/>
      <c r="J18" s="23"/>
      <c r="K18" s="23"/>
      <c r="L18" s="9"/>
      <c r="M18" s="13"/>
      <c r="P18" s="74"/>
    </row>
    <row r="19" spans="3:16" s="73" customFormat="1" ht="15" customHeight="1">
      <c r="C19" s="8"/>
      <c r="D19" s="75"/>
      <c r="E19" s="76" t="s">
        <v>20</v>
      </c>
      <c r="F19" s="77"/>
      <c r="G19" s="77"/>
      <c r="H19" s="77"/>
      <c r="I19" s="77"/>
      <c r="J19" s="77"/>
      <c r="K19" s="78"/>
      <c r="L19" s="9"/>
      <c r="M19" s="13"/>
      <c r="P19" s="79"/>
    </row>
    <row r="20" spans="3:16" s="73" customFormat="1" ht="15" customHeight="1">
      <c r="C20" s="8"/>
      <c r="D20" s="44" t="s">
        <v>21</v>
      </c>
      <c r="E20" s="18" t="s">
        <v>22</v>
      </c>
      <c r="F20" s="10" t="s">
        <v>23</v>
      </c>
      <c r="G20" s="28">
        <f t="shared" si="0"/>
        <v>0</v>
      </c>
      <c r="H20" s="28">
        <f>SUM(H21:H22)</f>
        <v>0</v>
      </c>
      <c r="I20" s="28">
        <f>SUM(I21:I22)</f>
        <v>0</v>
      </c>
      <c r="J20" s="28">
        <f>SUM(J21:J22)</f>
        <v>0</v>
      </c>
      <c r="K20" s="28">
        <f>SUM(K21:K22)</f>
        <v>0</v>
      </c>
      <c r="L20" s="9"/>
      <c r="M20" s="13"/>
      <c r="P20" s="79"/>
    </row>
    <row r="21" spans="3:16" s="73" customFormat="1" ht="12.75">
      <c r="C21" s="8"/>
      <c r="D21" s="50" t="s">
        <v>24</v>
      </c>
      <c r="E21" s="49"/>
      <c r="F21" s="25" t="s">
        <v>23</v>
      </c>
      <c r="G21" s="23"/>
      <c r="H21" s="23"/>
      <c r="I21" s="23"/>
      <c r="J21" s="23"/>
      <c r="K21" s="23"/>
      <c r="L21" s="9"/>
      <c r="M21" s="13"/>
      <c r="P21" s="74"/>
    </row>
    <row r="22" spans="3:16" s="73" customFormat="1" ht="15" customHeight="1">
      <c r="C22" s="8"/>
      <c r="D22" s="75"/>
      <c r="E22" s="76" t="s">
        <v>20</v>
      </c>
      <c r="F22" s="77"/>
      <c r="G22" s="77"/>
      <c r="H22" s="77"/>
      <c r="I22" s="77"/>
      <c r="J22" s="77"/>
      <c r="K22" s="78"/>
      <c r="L22" s="9"/>
      <c r="M22" s="13"/>
      <c r="P22" s="79"/>
    </row>
    <row r="23" spans="3:16" s="73" customFormat="1" ht="15" customHeight="1">
      <c r="C23" s="8"/>
      <c r="D23" s="44" t="s">
        <v>25</v>
      </c>
      <c r="E23" s="18" t="s">
        <v>26</v>
      </c>
      <c r="F23" s="10" t="s">
        <v>27</v>
      </c>
      <c r="G23" s="28">
        <f t="shared" si="0"/>
        <v>500604.15700000001</v>
      </c>
      <c r="H23" s="28">
        <f>SUM(H24:H32)</f>
        <v>178996.14</v>
      </c>
      <c r="I23" s="28">
        <f>SUM(I24:I32)</f>
        <v>226796.136</v>
      </c>
      <c r="J23" s="28">
        <f>SUM(J24:J32)</f>
        <v>94811.880999999994</v>
      </c>
      <c r="K23" s="28">
        <f>SUM(K24:K32)</f>
        <v>0</v>
      </c>
      <c r="L23" s="9"/>
      <c r="M23" s="13"/>
      <c r="P23" s="74">
        <v>40</v>
      </c>
    </row>
    <row r="24" spans="3:16" s="73" customFormat="1" ht="12.75">
      <c r="C24" s="8"/>
      <c r="D24" s="50" t="s">
        <v>28</v>
      </c>
      <c r="E24" s="49"/>
      <c r="F24" s="25" t="s">
        <v>27</v>
      </c>
      <c r="G24" s="23"/>
      <c r="H24" s="23"/>
      <c r="I24" s="23"/>
      <c r="J24" s="23"/>
      <c r="K24" s="23"/>
      <c r="L24" s="9"/>
      <c r="M24" s="13"/>
      <c r="P24" s="74"/>
    </row>
    <row r="25" spans="3:16" s="73" customFormat="1" ht="15" customHeight="1">
      <c r="C25" s="53" t="s">
        <v>29</v>
      </c>
      <c r="D25" s="51" t="s">
        <v>30</v>
      </c>
      <c r="E25" s="66" t="s">
        <v>31</v>
      </c>
      <c r="F25" s="24">
        <v>431</v>
      </c>
      <c r="G25" s="34">
        <f t="shared" ref="G25:G30" si="1">SUM(H25:K25)</f>
        <v>338639.22200000001</v>
      </c>
      <c r="H25" s="35">
        <v>117675.158</v>
      </c>
      <c r="I25" s="35">
        <v>201810.73699999999</v>
      </c>
      <c r="J25" s="35">
        <v>19153.327000000001</v>
      </c>
      <c r="K25" s="36">
        <v>0</v>
      </c>
      <c r="L25" s="9"/>
      <c r="M25" s="80" t="s">
        <v>347</v>
      </c>
      <c r="N25" s="81" t="s">
        <v>348</v>
      </c>
      <c r="O25" s="81" t="s">
        <v>349</v>
      </c>
    </row>
    <row r="26" spans="3:16" s="73" customFormat="1" ht="15" customHeight="1">
      <c r="C26" s="53" t="s">
        <v>29</v>
      </c>
      <c r="D26" s="51" t="s">
        <v>32</v>
      </c>
      <c r="E26" s="66" t="s">
        <v>33</v>
      </c>
      <c r="F26" s="24">
        <v>432</v>
      </c>
      <c r="G26" s="34">
        <f t="shared" si="1"/>
        <v>79581.876000000004</v>
      </c>
      <c r="H26" s="35">
        <v>56631.063999999998</v>
      </c>
      <c r="I26" s="35">
        <v>22950.812000000002</v>
      </c>
      <c r="J26" s="35"/>
      <c r="K26" s="36"/>
      <c r="L26" s="9"/>
      <c r="M26" s="80" t="s">
        <v>350</v>
      </c>
      <c r="N26" s="81" t="s">
        <v>351</v>
      </c>
      <c r="O26" s="81" t="s">
        <v>352</v>
      </c>
    </row>
    <row r="27" spans="3:16" s="73" customFormat="1" ht="15" customHeight="1">
      <c r="C27" s="53" t="s">
        <v>29</v>
      </c>
      <c r="D27" s="51" t="s">
        <v>34</v>
      </c>
      <c r="E27" s="66" t="s">
        <v>35</v>
      </c>
      <c r="F27" s="24">
        <v>433</v>
      </c>
      <c r="G27" s="34">
        <f t="shared" si="1"/>
        <v>69206.604999999996</v>
      </c>
      <c r="H27" s="35"/>
      <c r="I27" s="35"/>
      <c r="J27" s="35">
        <v>69206.604999999996</v>
      </c>
      <c r="K27" s="36"/>
      <c r="L27" s="9"/>
      <c r="M27" s="80" t="s">
        <v>353</v>
      </c>
      <c r="N27" s="81" t="s">
        <v>354</v>
      </c>
      <c r="O27" s="81" t="s">
        <v>355</v>
      </c>
    </row>
    <row r="28" spans="3:16" s="73" customFormat="1" ht="15" customHeight="1">
      <c r="C28" s="53" t="s">
        <v>29</v>
      </c>
      <c r="D28" s="51" t="s">
        <v>36</v>
      </c>
      <c r="E28" s="66" t="s">
        <v>37</v>
      </c>
      <c r="F28" s="24">
        <v>434</v>
      </c>
      <c r="G28" s="34">
        <f t="shared" si="1"/>
        <v>2234.3290000000002</v>
      </c>
      <c r="H28" s="35"/>
      <c r="I28" s="35">
        <v>2034.587</v>
      </c>
      <c r="J28" s="35">
        <v>199.74199999999999</v>
      </c>
      <c r="K28" s="36"/>
      <c r="L28" s="9"/>
      <c r="M28" s="80" t="s">
        <v>356</v>
      </c>
      <c r="N28" s="81" t="s">
        <v>357</v>
      </c>
      <c r="O28" s="81" t="s">
        <v>358</v>
      </c>
    </row>
    <row r="29" spans="3:16" s="73" customFormat="1" ht="15" customHeight="1">
      <c r="C29" s="53" t="s">
        <v>29</v>
      </c>
      <c r="D29" s="51" t="s">
        <v>38</v>
      </c>
      <c r="E29" s="66" t="s">
        <v>39</v>
      </c>
      <c r="F29" s="24">
        <v>435</v>
      </c>
      <c r="G29" s="34">
        <f t="shared" si="1"/>
        <v>5794.3280000000004</v>
      </c>
      <c r="H29" s="35"/>
      <c r="I29" s="35"/>
      <c r="J29" s="35">
        <v>5794.3280000000004</v>
      </c>
      <c r="K29" s="36"/>
      <c r="L29" s="9"/>
      <c r="M29" s="80" t="s">
        <v>359</v>
      </c>
      <c r="N29" s="81" t="s">
        <v>360</v>
      </c>
      <c r="O29" s="81" t="s">
        <v>361</v>
      </c>
    </row>
    <row r="30" spans="3:16" s="73" customFormat="1" ht="15" customHeight="1">
      <c r="C30" s="53" t="s">
        <v>29</v>
      </c>
      <c r="D30" s="51" t="s">
        <v>40</v>
      </c>
      <c r="E30" s="66" t="s">
        <v>41</v>
      </c>
      <c r="F30" s="24">
        <v>436</v>
      </c>
      <c r="G30" s="34">
        <f t="shared" si="1"/>
        <v>4689.9279999999999</v>
      </c>
      <c r="H30" s="35">
        <v>4689.9179999999997</v>
      </c>
      <c r="I30" s="35"/>
      <c r="J30" s="35">
        <v>0.01</v>
      </c>
      <c r="K30" s="36"/>
      <c r="L30" s="9"/>
      <c r="M30" s="80" t="s">
        <v>362</v>
      </c>
      <c r="N30" s="81" t="s">
        <v>354</v>
      </c>
      <c r="O30" s="81" t="s">
        <v>363</v>
      </c>
    </row>
    <row r="31" spans="3:16" s="73" customFormat="1" ht="15" customHeight="1">
      <c r="C31" s="53" t="s">
        <v>29</v>
      </c>
      <c r="D31" s="51" t="s">
        <v>364</v>
      </c>
      <c r="E31" s="66" t="s">
        <v>335</v>
      </c>
      <c r="F31" s="24">
        <v>437</v>
      </c>
      <c r="G31" s="34">
        <f>SUM(H31:K31)</f>
        <v>457.86900000000003</v>
      </c>
      <c r="H31" s="35"/>
      <c r="I31" s="35"/>
      <c r="J31" s="35">
        <v>457.86900000000003</v>
      </c>
      <c r="K31" s="36"/>
      <c r="L31" s="9"/>
      <c r="M31" s="80" t="s">
        <v>365</v>
      </c>
      <c r="N31" s="81" t="s">
        <v>366</v>
      </c>
      <c r="O31" s="81" t="s">
        <v>367</v>
      </c>
    </row>
    <row r="32" spans="3:16" s="73" customFormat="1" ht="15" customHeight="1">
      <c r="C32" s="8"/>
      <c r="D32" s="75"/>
      <c r="E32" s="76" t="s">
        <v>20</v>
      </c>
      <c r="F32" s="77"/>
      <c r="G32" s="77"/>
      <c r="H32" s="77"/>
      <c r="I32" s="77"/>
      <c r="J32" s="77"/>
      <c r="K32" s="78"/>
      <c r="L32" s="9"/>
      <c r="M32" s="13"/>
      <c r="P32" s="74"/>
    </row>
    <row r="33" spans="3:16" s="73" customFormat="1" ht="15" customHeight="1">
      <c r="C33" s="8"/>
      <c r="D33" s="44" t="s">
        <v>42</v>
      </c>
      <c r="E33" s="26" t="s">
        <v>43</v>
      </c>
      <c r="F33" s="10" t="s">
        <v>44</v>
      </c>
      <c r="G33" s="28">
        <f t="shared" si="0"/>
        <v>0</v>
      </c>
      <c r="H33" s="28">
        <f>H35+H36+H37</f>
        <v>0</v>
      </c>
      <c r="I33" s="28">
        <f>I34+I36+I37</f>
        <v>0</v>
      </c>
      <c r="J33" s="28">
        <f>J34+J35+J37</f>
        <v>0</v>
      </c>
      <c r="K33" s="28">
        <f>K34+K35+K36</f>
        <v>0</v>
      </c>
      <c r="L33" s="9"/>
      <c r="M33" s="13"/>
      <c r="P33" s="74">
        <v>50</v>
      </c>
    </row>
    <row r="34" spans="3:16" s="73" customFormat="1" ht="15" customHeight="1">
      <c r="C34" s="8"/>
      <c r="D34" s="44" t="s">
        <v>45</v>
      </c>
      <c r="E34" s="18" t="s">
        <v>7</v>
      </c>
      <c r="F34" s="10" t="s">
        <v>46</v>
      </c>
      <c r="G34" s="28">
        <f t="shared" si="0"/>
        <v>0</v>
      </c>
      <c r="H34" s="20"/>
      <c r="I34" s="29"/>
      <c r="J34" s="29"/>
      <c r="K34" s="29"/>
      <c r="L34" s="9"/>
      <c r="M34" s="13"/>
      <c r="P34" s="74">
        <v>60</v>
      </c>
    </row>
    <row r="35" spans="3:16" s="73" customFormat="1" ht="15" customHeight="1">
      <c r="C35" s="8"/>
      <c r="D35" s="44" t="s">
        <v>47</v>
      </c>
      <c r="E35" s="18" t="s">
        <v>8</v>
      </c>
      <c r="F35" s="10" t="s">
        <v>48</v>
      </c>
      <c r="G35" s="28">
        <f t="shared" si="0"/>
        <v>0</v>
      </c>
      <c r="H35" s="29"/>
      <c r="I35" s="20"/>
      <c r="J35" s="29"/>
      <c r="K35" s="29"/>
      <c r="L35" s="9"/>
      <c r="M35" s="13"/>
      <c r="P35" s="74">
        <v>70</v>
      </c>
    </row>
    <row r="36" spans="3:16" s="73" customFormat="1" ht="15" customHeight="1">
      <c r="C36" s="8"/>
      <c r="D36" s="44" t="s">
        <v>49</v>
      </c>
      <c r="E36" s="18" t="s">
        <v>9</v>
      </c>
      <c r="F36" s="10" t="s">
        <v>50</v>
      </c>
      <c r="G36" s="28">
        <f t="shared" si="0"/>
        <v>0</v>
      </c>
      <c r="H36" s="29"/>
      <c r="I36" s="29"/>
      <c r="J36" s="20"/>
      <c r="K36" s="29"/>
      <c r="L36" s="9"/>
      <c r="M36" s="13"/>
      <c r="P36" s="74">
        <v>80</v>
      </c>
    </row>
    <row r="37" spans="3:16" s="73" customFormat="1" ht="15" customHeight="1">
      <c r="C37" s="8"/>
      <c r="D37" s="44" t="s">
        <v>51</v>
      </c>
      <c r="E37" s="18" t="s">
        <v>52</v>
      </c>
      <c r="F37" s="10" t="s">
        <v>53</v>
      </c>
      <c r="G37" s="28">
        <f t="shared" si="0"/>
        <v>0</v>
      </c>
      <c r="H37" s="29"/>
      <c r="I37" s="29"/>
      <c r="J37" s="29"/>
      <c r="K37" s="20"/>
      <c r="L37" s="9"/>
      <c r="M37" s="13"/>
      <c r="P37" s="74">
        <v>90</v>
      </c>
    </row>
    <row r="38" spans="3:16" s="73" customFormat="1" ht="15" customHeight="1">
      <c r="C38" s="8"/>
      <c r="D38" s="44" t="s">
        <v>54</v>
      </c>
      <c r="E38" s="27" t="s">
        <v>55</v>
      </c>
      <c r="F38" s="10" t="s">
        <v>56</v>
      </c>
      <c r="G38" s="28">
        <f t="shared" si="0"/>
        <v>0</v>
      </c>
      <c r="H38" s="29"/>
      <c r="I38" s="29"/>
      <c r="J38" s="29"/>
      <c r="K38" s="29"/>
      <c r="L38" s="9"/>
      <c r="M38" s="13"/>
      <c r="P38" s="74"/>
    </row>
    <row r="39" spans="3:16" s="73" customFormat="1" ht="15" customHeight="1">
      <c r="C39" s="8"/>
      <c r="D39" s="44" t="s">
        <v>57</v>
      </c>
      <c r="E39" s="26" t="s">
        <v>58</v>
      </c>
      <c r="F39" s="46" t="s">
        <v>59</v>
      </c>
      <c r="G39" s="28">
        <f t="shared" si="0"/>
        <v>448568.95899999997</v>
      </c>
      <c r="H39" s="28">
        <f>H40+H42+H45+H51</f>
        <v>0</v>
      </c>
      <c r="I39" s="28">
        <f>I40+I42+I45+I51</f>
        <v>0</v>
      </c>
      <c r="J39" s="28">
        <f>J40+J42+J45+J51</f>
        <v>137904.09999999998</v>
      </c>
      <c r="K39" s="28">
        <f>K40+K42+K45+K51</f>
        <v>310664.859</v>
      </c>
      <c r="L39" s="9"/>
      <c r="M39" s="13"/>
      <c r="P39" s="74">
        <v>100</v>
      </c>
    </row>
    <row r="40" spans="3:16" s="73" customFormat="1" ht="22.5">
      <c r="C40" s="8"/>
      <c r="D40" s="44" t="s">
        <v>60</v>
      </c>
      <c r="E40" s="18" t="s">
        <v>61</v>
      </c>
      <c r="F40" s="10" t="s">
        <v>62</v>
      </c>
      <c r="G40" s="28">
        <f t="shared" si="0"/>
        <v>0</v>
      </c>
      <c r="H40" s="29"/>
      <c r="I40" s="29"/>
      <c r="J40" s="29"/>
      <c r="K40" s="29"/>
      <c r="L40" s="9"/>
      <c r="M40" s="13"/>
      <c r="P40" s="74"/>
    </row>
    <row r="41" spans="3:16" s="73" customFormat="1" ht="15" customHeight="1">
      <c r="C41" s="8"/>
      <c r="D41" s="44" t="s">
        <v>63</v>
      </c>
      <c r="E41" s="19" t="s">
        <v>64</v>
      </c>
      <c r="F41" s="10" t="s">
        <v>65</v>
      </c>
      <c r="G41" s="28">
        <f t="shared" si="0"/>
        <v>0</v>
      </c>
      <c r="H41" s="29"/>
      <c r="I41" s="29"/>
      <c r="J41" s="29"/>
      <c r="K41" s="29"/>
      <c r="L41" s="9"/>
      <c r="M41" s="13"/>
      <c r="P41" s="74"/>
    </row>
    <row r="42" spans="3:16" s="73" customFormat="1" ht="15" customHeight="1">
      <c r="C42" s="8"/>
      <c r="D42" s="44" t="s">
        <v>66</v>
      </c>
      <c r="E42" s="18" t="s">
        <v>67</v>
      </c>
      <c r="F42" s="10" t="s">
        <v>68</v>
      </c>
      <c r="G42" s="28">
        <f t="shared" si="0"/>
        <v>195610.70199999999</v>
      </c>
      <c r="H42" s="29"/>
      <c r="I42" s="29"/>
      <c r="J42" s="29">
        <v>116485.257</v>
      </c>
      <c r="K42" s="29">
        <v>79125.445000000007</v>
      </c>
      <c r="L42" s="9"/>
      <c r="M42" s="13"/>
      <c r="P42" s="74"/>
    </row>
    <row r="43" spans="3:16" s="73" customFormat="1" ht="15" customHeight="1">
      <c r="C43" s="8"/>
      <c r="D43" s="44" t="s">
        <v>69</v>
      </c>
      <c r="E43" s="19" t="s">
        <v>70</v>
      </c>
      <c r="F43" s="10" t="s">
        <v>71</v>
      </c>
      <c r="G43" s="28">
        <f t="shared" si="0"/>
        <v>0</v>
      </c>
      <c r="H43" s="29"/>
      <c r="I43" s="29"/>
      <c r="J43" s="29"/>
      <c r="K43" s="29"/>
      <c r="L43" s="9"/>
      <c r="M43" s="13"/>
      <c r="P43" s="74"/>
    </row>
    <row r="44" spans="3:16" s="73" customFormat="1" ht="15" customHeight="1">
      <c r="C44" s="8"/>
      <c r="D44" s="44" t="s">
        <v>72</v>
      </c>
      <c r="E44" s="21" t="s">
        <v>64</v>
      </c>
      <c r="F44" s="10" t="s">
        <v>73</v>
      </c>
      <c r="G44" s="28">
        <f t="shared" si="0"/>
        <v>0</v>
      </c>
      <c r="H44" s="29"/>
      <c r="I44" s="29"/>
      <c r="J44" s="29"/>
      <c r="K44" s="29"/>
      <c r="L44" s="9"/>
      <c r="M44" s="13"/>
      <c r="P44" s="74"/>
    </row>
    <row r="45" spans="3:16" s="73" customFormat="1" ht="15" customHeight="1">
      <c r="C45" s="8"/>
      <c r="D45" s="44" t="s">
        <v>74</v>
      </c>
      <c r="E45" s="18" t="s">
        <v>75</v>
      </c>
      <c r="F45" s="10" t="s">
        <v>76</v>
      </c>
      <c r="G45" s="28">
        <f t="shared" si="0"/>
        <v>14011.377</v>
      </c>
      <c r="H45" s="28">
        <f>SUM(H46:H50)</f>
        <v>0</v>
      </c>
      <c r="I45" s="28">
        <f>SUM(I46:I50)</f>
        <v>0</v>
      </c>
      <c r="J45" s="28">
        <f>SUM(J46:J50)</f>
        <v>13730.675999999999</v>
      </c>
      <c r="K45" s="28">
        <f>SUM(K46:K50)</f>
        <v>280.70100000000002</v>
      </c>
      <c r="L45" s="9"/>
      <c r="M45" s="13"/>
      <c r="P45" s="74"/>
    </row>
    <row r="46" spans="3:16" s="73" customFormat="1" ht="12.75" hidden="1">
      <c r="C46" s="8"/>
      <c r="D46" s="50" t="s">
        <v>77</v>
      </c>
      <c r="E46" s="49"/>
      <c r="F46" s="25" t="s">
        <v>76</v>
      </c>
      <c r="G46" s="23"/>
      <c r="H46" s="23"/>
      <c r="I46" s="23"/>
      <c r="J46" s="23"/>
      <c r="K46" s="23"/>
      <c r="L46" s="9"/>
      <c r="M46" s="13"/>
      <c r="P46" s="74"/>
    </row>
    <row r="47" spans="3:16" s="73" customFormat="1" ht="15" customHeight="1">
      <c r="C47" s="53" t="s">
        <v>29</v>
      </c>
      <c r="D47" s="51" t="s">
        <v>78</v>
      </c>
      <c r="E47" s="66" t="s">
        <v>31</v>
      </c>
      <c r="F47" s="24">
        <v>751</v>
      </c>
      <c r="G47" s="34">
        <f>SUM(H47:K47)</f>
        <v>1866.828</v>
      </c>
      <c r="H47" s="35"/>
      <c r="I47" s="35"/>
      <c r="J47" s="35">
        <v>1866.828</v>
      </c>
      <c r="K47" s="36"/>
      <c r="L47" s="9"/>
      <c r="M47" s="80" t="s">
        <v>347</v>
      </c>
      <c r="N47" s="81" t="s">
        <v>348</v>
      </c>
      <c r="O47" s="81" t="s">
        <v>349</v>
      </c>
    </row>
    <row r="48" spans="3:16" s="73" customFormat="1" ht="15" customHeight="1">
      <c r="C48" s="53" t="s">
        <v>29</v>
      </c>
      <c r="D48" s="51" t="s">
        <v>79</v>
      </c>
      <c r="E48" s="66" t="s">
        <v>37</v>
      </c>
      <c r="F48" s="24">
        <v>752</v>
      </c>
      <c r="G48" s="34">
        <f>SUM(H48:K48)</f>
        <v>1445.4570000000001</v>
      </c>
      <c r="H48" s="35"/>
      <c r="I48" s="35"/>
      <c r="J48" s="35">
        <v>1338.4380000000001</v>
      </c>
      <c r="K48" s="36">
        <v>107.01900000000001</v>
      </c>
      <c r="L48" s="9"/>
      <c r="M48" s="80" t="s">
        <v>356</v>
      </c>
      <c r="N48" s="81" t="s">
        <v>357</v>
      </c>
      <c r="O48" s="81" t="s">
        <v>358</v>
      </c>
    </row>
    <row r="49" spans="3:16" s="73" customFormat="1" ht="15" customHeight="1">
      <c r="C49" s="53" t="s">
        <v>29</v>
      </c>
      <c r="D49" s="51" t="s">
        <v>80</v>
      </c>
      <c r="E49" s="66" t="s">
        <v>39</v>
      </c>
      <c r="F49" s="24">
        <v>753</v>
      </c>
      <c r="G49" s="34">
        <f>SUM(H49:K49)</f>
        <v>10699.092000000001</v>
      </c>
      <c r="H49" s="35"/>
      <c r="I49" s="35"/>
      <c r="J49" s="35">
        <v>10525.41</v>
      </c>
      <c r="K49" s="36">
        <v>173.68199999999999</v>
      </c>
      <c r="L49" s="9"/>
      <c r="M49" s="80" t="s">
        <v>359</v>
      </c>
      <c r="N49" s="81" t="s">
        <v>360</v>
      </c>
      <c r="O49" s="81" t="s">
        <v>361</v>
      </c>
    </row>
    <row r="50" spans="3:16" s="73" customFormat="1" ht="15" customHeight="1">
      <c r="C50" s="8"/>
      <c r="D50" s="82"/>
      <c r="E50" s="76" t="s">
        <v>20</v>
      </c>
      <c r="F50" s="77"/>
      <c r="G50" s="77"/>
      <c r="H50" s="77"/>
      <c r="I50" s="77"/>
      <c r="J50" s="77"/>
      <c r="K50" s="78"/>
      <c r="L50" s="9"/>
      <c r="M50" s="13"/>
      <c r="P50" s="74"/>
    </row>
    <row r="51" spans="3:16" s="73" customFormat="1" ht="15" customHeight="1">
      <c r="C51" s="8"/>
      <c r="D51" s="44" t="s">
        <v>81</v>
      </c>
      <c r="E51" s="43" t="s">
        <v>82</v>
      </c>
      <c r="F51" s="10" t="s">
        <v>83</v>
      </c>
      <c r="G51" s="28">
        <f t="shared" si="0"/>
        <v>238946.87999999998</v>
      </c>
      <c r="H51" s="29"/>
      <c r="I51" s="29"/>
      <c r="J51" s="29">
        <v>7688.1670000000004</v>
      </c>
      <c r="K51" s="29">
        <v>231258.71299999999</v>
      </c>
      <c r="L51" s="9"/>
      <c r="M51" s="13"/>
      <c r="P51" s="74">
        <v>120</v>
      </c>
    </row>
    <row r="52" spans="3:16" s="73" customFormat="1" ht="15" customHeight="1">
      <c r="C52" s="8"/>
      <c r="D52" s="44" t="s">
        <v>84</v>
      </c>
      <c r="E52" s="26" t="s">
        <v>85</v>
      </c>
      <c r="F52" s="10" t="s">
        <v>86</v>
      </c>
      <c r="G52" s="28">
        <f t="shared" si="0"/>
        <v>0</v>
      </c>
      <c r="H52" s="29"/>
      <c r="I52" s="29"/>
      <c r="J52" s="29"/>
      <c r="K52" s="29"/>
      <c r="L52" s="9"/>
      <c r="M52" s="13"/>
      <c r="P52" s="74">
        <v>150</v>
      </c>
    </row>
    <row r="53" spans="3:16" s="73" customFormat="1" ht="15" customHeight="1">
      <c r="C53" s="8"/>
      <c r="D53" s="44" t="s">
        <v>87</v>
      </c>
      <c r="E53" s="26" t="s">
        <v>88</v>
      </c>
      <c r="F53" s="10" t="s">
        <v>89</v>
      </c>
      <c r="G53" s="28">
        <f t="shared" si="0"/>
        <v>0</v>
      </c>
      <c r="H53" s="29"/>
      <c r="I53" s="29"/>
      <c r="J53" s="29"/>
      <c r="K53" s="29"/>
      <c r="L53" s="9"/>
      <c r="M53" s="13"/>
      <c r="P53" s="74">
        <v>160</v>
      </c>
    </row>
    <row r="54" spans="3:16" s="73" customFormat="1" ht="15" customHeight="1">
      <c r="C54" s="8"/>
      <c r="D54" s="44" t="s">
        <v>90</v>
      </c>
      <c r="E54" s="26" t="s">
        <v>91</v>
      </c>
      <c r="F54" s="10" t="s">
        <v>92</v>
      </c>
      <c r="G54" s="28">
        <f t="shared" si="0"/>
        <v>0</v>
      </c>
      <c r="H54" s="29"/>
      <c r="I54" s="29"/>
      <c r="J54" s="29"/>
      <c r="K54" s="29"/>
      <c r="L54" s="9"/>
      <c r="M54" s="13"/>
      <c r="P54" s="74">
        <v>180</v>
      </c>
    </row>
    <row r="55" spans="3:16" s="73" customFormat="1" ht="15" customHeight="1">
      <c r="C55" s="8"/>
      <c r="D55" s="44" t="s">
        <v>93</v>
      </c>
      <c r="E55" s="26" t="s">
        <v>94</v>
      </c>
      <c r="F55" s="10" t="s">
        <v>95</v>
      </c>
      <c r="G55" s="28">
        <f t="shared" si="0"/>
        <v>52035.197999999997</v>
      </c>
      <c r="H55" s="29"/>
      <c r="I55" s="29"/>
      <c r="J55" s="29">
        <v>15997.244000000001</v>
      </c>
      <c r="K55" s="29">
        <v>36037.953999999998</v>
      </c>
      <c r="L55" s="9"/>
      <c r="M55" s="13"/>
      <c r="P55" s="74">
        <v>190</v>
      </c>
    </row>
    <row r="56" spans="3:16" s="73" customFormat="1" ht="15" customHeight="1">
      <c r="C56" s="8"/>
      <c r="D56" s="44" t="s">
        <v>96</v>
      </c>
      <c r="E56" s="18" t="s">
        <v>97</v>
      </c>
      <c r="F56" s="10" t="s">
        <v>98</v>
      </c>
      <c r="G56" s="28">
        <f t="shared" si="0"/>
        <v>0</v>
      </c>
      <c r="H56" s="29"/>
      <c r="I56" s="29"/>
      <c r="J56" s="29"/>
      <c r="K56" s="29"/>
      <c r="L56" s="9"/>
      <c r="M56" s="13"/>
      <c r="P56" s="74">
        <v>200</v>
      </c>
    </row>
    <row r="57" spans="3:16" s="73" customFormat="1" ht="15" customHeight="1">
      <c r="C57" s="8"/>
      <c r="D57" s="44" t="s">
        <v>99</v>
      </c>
      <c r="E57" s="26" t="s">
        <v>100</v>
      </c>
      <c r="F57" s="10" t="s">
        <v>101</v>
      </c>
      <c r="G57" s="28">
        <f t="shared" si="0"/>
        <v>49910.234452899997</v>
      </c>
      <c r="H57" s="29">
        <f>H15*9.97%</f>
        <v>17845.915158000003</v>
      </c>
      <c r="I57" s="29">
        <f>I15*9.97%</f>
        <v>22611.574759200001</v>
      </c>
      <c r="J57" s="29">
        <f>J15*9.97%</f>
        <v>9452.7445356999997</v>
      </c>
      <c r="K57" s="29">
        <f>K15*9.97%</f>
        <v>0</v>
      </c>
      <c r="L57" s="9"/>
      <c r="M57" s="13"/>
      <c r="P57" s="79"/>
    </row>
    <row r="58" spans="3:16" s="73" customFormat="1" ht="22.5">
      <c r="C58" s="8"/>
      <c r="D58" s="44" t="s">
        <v>102</v>
      </c>
      <c r="E58" s="27" t="s">
        <v>103</v>
      </c>
      <c r="F58" s="10" t="s">
        <v>104</v>
      </c>
      <c r="G58" s="28">
        <f t="shared" si="0"/>
        <v>2124.9635471000001</v>
      </c>
      <c r="H58" s="28">
        <f>H55-H57</f>
        <v>-17845.915158000003</v>
      </c>
      <c r="I58" s="28">
        <f>I55-I57</f>
        <v>-22611.574759200001</v>
      </c>
      <c r="J58" s="28">
        <f>J55-J57</f>
        <v>6544.4994643000009</v>
      </c>
      <c r="K58" s="28">
        <f>K55-K57</f>
        <v>36037.953999999998</v>
      </c>
      <c r="L58" s="9"/>
      <c r="M58" s="13"/>
      <c r="P58" s="79"/>
    </row>
    <row r="59" spans="3:16" s="73" customFormat="1" ht="15" customHeight="1">
      <c r="C59" s="8"/>
      <c r="D59" s="44" t="s">
        <v>105</v>
      </c>
      <c r="E59" s="26" t="s">
        <v>106</v>
      </c>
      <c r="F59" s="10" t="s">
        <v>107</v>
      </c>
      <c r="G59" s="28">
        <f t="shared" si="0"/>
        <v>0</v>
      </c>
      <c r="H59" s="28">
        <f>(H15+H33+H38)-(H39+H52+H53+H54+H55)</f>
        <v>178996.14</v>
      </c>
      <c r="I59" s="28">
        <f>(I15+I33+I38)-(I39+I52+I53+I54+I55)</f>
        <v>226796.136</v>
      </c>
      <c r="J59" s="28">
        <f>(J15+J33+J38)-(J39+J52+J53+J54+J55)</f>
        <v>-59089.462999999989</v>
      </c>
      <c r="K59" s="28">
        <f>(K15+K33+K38)-(K39+K52+K53+K54+K55)</f>
        <v>-346702.81299999997</v>
      </c>
      <c r="L59" s="9"/>
      <c r="M59" s="13"/>
      <c r="P59" s="74">
        <v>210</v>
      </c>
    </row>
    <row r="60" spans="3:16" s="73" customFormat="1" ht="15" customHeight="1">
      <c r="C60" s="8"/>
      <c r="D60" s="57" t="s">
        <v>108</v>
      </c>
      <c r="E60" s="58"/>
      <c r="F60" s="58"/>
      <c r="G60" s="58"/>
      <c r="H60" s="58"/>
      <c r="I60" s="58"/>
      <c r="J60" s="58"/>
      <c r="K60" s="59"/>
      <c r="L60" s="9"/>
      <c r="M60" s="13"/>
      <c r="P60" s="79"/>
    </row>
    <row r="61" spans="3:16" s="73" customFormat="1" ht="15" customHeight="1">
      <c r="C61" s="8"/>
      <c r="D61" s="44" t="s">
        <v>109</v>
      </c>
      <c r="E61" s="26" t="s">
        <v>13</v>
      </c>
      <c r="F61" s="10" t="s">
        <v>110</v>
      </c>
      <c r="G61" s="28">
        <f t="shared" si="0"/>
        <v>500.60415700000004</v>
      </c>
      <c r="H61" s="28">
        <f>H62+H63+H66+H69</f>
        <v>178.99614</v>
      </c>
      <c r="I61" s="28">
        <f>I62+I63+I66+I69</f>
        <v>226.79613599999999</v>
      </c>
      <c r="J61" s="28">
        <f>J62+J63+J66+J69</f>
        <v>94.811881000000014</v>
      </c>
      <c r="K61" s="28">
        <f>K62+K63+K66+K69</f>
        <v>0</v>
      </c>
      <c r="L61" s="9"/>
      <c r="M61" s="13"/>
      <c r="P61" s="74">
        <v>300</v>
      </c>
    </row>
    <row r="62" spans="3:16" s="73" customFormat="1" ht="15" customHeight="1">
      <c r="C62" s="8"/>
      <c r="D62" s="44" t="s">
        <v>111</v>
      </c>
      <c r="E62" s="18" t="s">
        <v>15</v>
      </c>
      <c r="F62" s="10" t="s">
        <v>112</v>
      </c>
      <c r="G62" s="28">
        <f t="shared" si="0"/>
        <v>0</v>
      </c>
      <c r="H62" s="29">
        <f>H16/1000</f>
        <v>0</v>
      </c>
      <c r="I62" s="29">
        <f>I16/1000</f>
        <v>0</v>
      </c>
      <c r="J62" s="29">
        <f>J16/1000</f>
        <v>0</v>
      </c>
      <c r="K62" s="29">
        <f>K16/1000</f>
        <v>0</v>
      </c>
      <c r="L62" s="9"/>
      <c r="M62" s="13"/>
      <c r="P62" s="74">
        <v>310</v>
      </c>
    </row>
    <row r="63" spans="3:16" s="73" customFormat="1" ht="15" customHeight="1">
      <c r="C63" s="8"/>
      <c r="D63" s="44" t="s">
        <v>113</v>
      </c>
      <c r="E63" s="18" t="s">
        <v>17</v>
      </c>
      <c r="F63" s="10" t="s">
        <v>114</v>
      </c>
      <c r="G63" s="28">
        <f t="shared" si="0"/>
        <v>0</v>
      </c>
      <c r="H63" s="28">
        <f>SUM(H64:H65)</f>
        <v>0</v>
      </c>
      <c r="I63" s="28">
        <f>SUM(I64:I65)</f>
        <v>0</v>
      </c>
      <c r="J63" s="28">
        <f>SUM(J64:J65)</f>
        <v>0</v>
      </c>
      <c r="K63" s="28">
        <f>SUM(K64:K65)</f>
        <v>0</v>
      </c>
      <c r="L63" s="9"/>
      <c r="M63" s="13"/>
      <c r="P63" s="74">
        <v>320</v>
      </c>
    </row>
    <row r="64" spans="3:16" s="73" customFormat="1" ht="12.75" hidden="1">
      <c r="C64" s="8"/>
      <c r="D64" s="50" t="s">
        <v>115</v>
      </c>
      <c r="E64" s="49"/>
      <c r="F64" s="25" t="s">
        <v>114</v>
      </c>
      <c r="G64" s="23"/>
      <c r="H64" s="23"/>
      <c r="I64" s="23"/>
      <c r="J64" s="23"/>
      <c r="K64" s="23"/>
      <c r="L64" s="9"/>
      <c r="M64" s="13"/>
      <c r="P64" s="74"/>
    </row>
    <row r="65" spans="3:16" s="73" customFormat="1" ht="15" customHeight="1">
      <c r="C65" s="8"/>
      <c r="D65" s="75"/>
      <c r="E65" s="76" t="s">
        <v>20</v>
      </c>
      <c r="F65" s="77"/>
      <c r="G65" s="77"/>
      <c r="H65" s="77"/>
      <c r="I65" s="77"/>
      <c r="J65" s="77"/>
      <c r="K65" s="78"/>
      <c r="L65" s="9"/>
      <c r="M65" s="13"/>
      <c r="P65" s="74"/>
    </row>
    <row r="66" spans="3:16" s="73" customFormat="1" ht="15" customHeight="1">
      <c r="C66" s="8"/>
      <c r="D66" s="44" t="s">
        <v>116</v>
      </c>
      <c r="E66" s="18" t="s">
        <v>22</v>
      </c>
      <c r="F66" s="10" t="s">
        <v>117</v>
      </c>
      <c r="G66" s="28">
        <f t="shared" si="0"/>
        <v>0</v>
      </c>
      <c r="H66" s="28">
        <f>SUM(H67:H68)</f>
        <v>0</v>
      </c>
      <c r="I66" s="28">
        <f>SUM(I67:I68)</f>
        <v>0</v>
      </c>
      <c r="J66" s="28">
        <f>SUM(J67:J68)</f>
        <v>0</v>
      </c>
      <c r="K66" s="28">
        <f>SUM(K67:K68)</f>
        <v>0</v>
      </c>
      <c r="L66" s="9"/>
      <c r="M66" s="13"/>
      <c r="P66" s="74"/>
    </row>
    <row r="67" spans="3:16" s="73" customFormat="1" ht="12.75" hidden="1" customHeight="1">
      <c r="C67" s="8"/>
      <c r="D67" s="50" t="s">
        <v>118</v>
      </c>
      <c r="E67" s="49"/>
      <c r="F67" s="25" t="s">
        <v>117</v>
      </c>
      <c r="G67" s="23"/>
      <c r="H67" s="23"/>
      <c r="I67" s="23"/>
      <c r="J67" s="23"/>
      <c r="K67" s="23"/>
      <c r="L67" s="9"/>
      <c r="M67" s="13"/>
      <c r="P67" s="74"/>
    </row>
    <row r="68" spans="3:16" s="73" customFormat="1" ht="15" customHeight="1">
      <c r="C68" s="8"/>
      <c r="D68" s="75"/>
      <c r="E68" s="76" t="s">
        <v>20</v>
      </c>
      <c r="F68" s="77"/>
      <c r="G68" s="77"/>
      <c r="H68" s="77"/>
      <c r="I68" s="77"/>
      <c r="J68" s="77"/>
      <c r="K68" s="78"/>
      <c r="L68" s="9"/>
      <c r="M68" s="13"/>
      <c r="P68" s="74"/>
    </row>
    <row r="69" spans="3:16" s="73" customFormat="1" ht="15" customHeight="1">
      <c r="C69" s="8"/>
      <c r="D69" s="44" t="s">
        <v>119</v>
      </c>
      <c r="E69" s="18" t="s">
        <v>26</v>
      </c>
      <c r="F69" s="10" t="s">
        <v>120</v>
      </c>
      <c r="G69" s="28">
        <f t="shared" si="0"/>
        <v>500.60415700000004</v>
      </c>
      <c r="H69" s="28">
        <f>SUM(H70:H78)</f>
        <v>178.99614</v>
      </c>
      <c r="I69" s="28">
        <f>SUM(I70:I78)</f>
        <v>226.79613599999999</v>
      </c>
      <c r="J69" s="28">
        <f>SUM(J70:J78)</f>
        <v>94.811881000000014</v>
      </c>
      <c r="K69" s="28">
        <f>SUM(K70:K78)</f>
        <v>0</v>
      </c>
      <c r="L69" s="9"/>
      <c r="M69" s="13"/>
      <c r="P69" s="74">
        <v>330</v>
      </c>
    </row>
    <row r="70" spans="3:16" s="73" customFormat="1" ht="12.75" hidden="1" customHeight="1">
      <c r="C70" s="8"/>
      <c r="D70" s="50" t="s">
        <v>121</v>
      </c>
      <c r="E70" s="49"/>
      <c r="F70" s="25" t="s">
        <v>120</v>
      </c>
      <c r="G70" s="23"/>
      <c r="H70" s="23"/>
      <c r="I70" s="23"/>
      <c r="J70" s="23"/>
      <c r="K70" s="23"/>
      <c r="L70" s="9"/>
      <c r="M70" s="13"/>
      <c r="P70" s="74"/>
    </row>
    <row r="71" spans="3:16" s="73" customFormat="1" ht="15" customHeight="1">
      <c r="C71" s="53" t="s">
        <v>29</v>
      </c>
      <c r="D71" s="51" t="s">
        <v>122</v>
      </c>
      <c r="E71" s="66" t="s">
        <v>31</v>
      </c>
      <c r="F71" s="24">
        <v>1461</v>
      </c>
      <c r="G71" s="34">
        <f t="shared" ref="G71:G76" si="2">SUM(H71:K71)</f>
        <v>338.63922199999996</v>
      </c>
      <c r="H71" s="35">
        <f t="shared" ref="H71:K77" si="3">H25/1000</f>
        <v>117.675158</v>
      </c>
      <c r="I71" s="35">
        <f t="shared" si="3"/>
        <v>201.81073699999999</v>
      </c>
      <c r="J71" s="35">
        <f t="shared" si="3"/>
        <v>19.153327000000001</v>
      </c>
      <c r="K71" s="35">
        <f t="shared" si="3"/>
        <v>0</v>
      </c>
      <c r="L71" s="9"/>
      <c r="M71" s="80" t="s">
        <v>347</v>
      </c>
      <c r="N71" s="81" t="s">
        <v>348</v>
      </c>
      <c r="O71" s="81" t="s">
        <v>349</v>
      </c>
    </row>
    <row r="72" spans="3:16" s="73" customFormat="1" ht="15" customHeight="1">
      <c r="C72" s="53" t="s">
        <v>29</v>
      </c>
      <c r="D72" s="51" t="s">
        <v>123</v>
      </c>
      <c r="E72" s="66" t="s">
        <v>33</v>
      </c>
      <c r="F72" s="24">
        <v>1462</v>
      </c>
      <c r="G72" s="34">
        <f t="shared" si="2"/>
        <v>79.581875999999994</v>
      </c>
      <c r="H72" s="35">
        <f t="shared" si="3"/>
        <v>56.631063999999995</v>
      </c>
      <c r="I72" s="35">
        <f t="shared" si="3"/>
        <v>22.950812000000003</v>
      </c>
      <c r="J72" s="35">
        <f t="shared" si="3"/>
        <v>0</v>
      </c>
      <c r="K72" s="35">
        <f t="shared" si="3"/>
        <v>0</v>
      </c>
      <c r="L72" s="9"/>
      <c r="M72" s="80" t="s">
        <v>350</v>
      </c>
      <c r="N72" s="81" t="s">
        <v>351</v>
      </c>
      <c r="O72" s="81" t="s">
        <v>352</v>
      </c>
    </row>
    <row r="73" spans="3:16" s="73" customFormat="1" ht="15" customHeight="1">
      <c r="C73" s="53" t="s">
        <v>29</v>
      </c>
      <c r="D73" s="51" t="s">
        <v>124</v>
      </c>
      <c r="E73" s="66" t="s">
        <v>35</v>
      </c>
      <c r="F73" s="24">
        <v>1463</v>
      </c>
      <c r="G73" s="34">
        <f t="shared" si="2"/>
        <v>69.206604999999996</v>
      </c>
      <c r="H73" s="35">
        <f t="shared" si="3"/>
        <v>0</v>
      </c>
      <c r="I73" s="35">
        <f t="shared" si="3"/>
        <v>0</v>
      </c>
      <c r="J73" s="35">
        <f t="shared" si="3"/>
        <v>69.206604999999996</v>
      </c>
      <c r="K73" s="35">
        <f t="shared" si="3"/>
        <v>0</v>
      </c>
      <c r="L73" s="9"/>
      <c r="M73" s="80" t="s">
        <v>353</v>
      </c>
      <c r="N73" s="81" t="s">
        <v>354</v>
      </c>
      <c r="O73" s="81" t="s">
        <v>355</v>
      </c>
    </row>
    <row r="74" spans="3:16" s="73" customFormat="1" ht="15" customHeight="1">
      <c r="C74" s="53" t="s">
        <v>29</v>
      </c>
      <c r="D74" s="51" t="s">
        <v>125</v>
      </c>
      <c r="E74" s="66" t="s">
        <v>37</v>
      </c>
      <c r="F74" s="24">
        <v>1464</v>
      </c>
      <c r="G74" s="34">
        <f t="shared" si="2"/>
        <v>2.2343290000000002</v>
      </c>
      <c r="H74" s="35">
        <f t="shared" si="3"/>
        <v>0</v>
      </c>
      <c r="I74" s="35">
        <f t="shared" si="3"/>
        <v>2.0345870000000001</v>
      </c>
      <c r="J74" s="35">
        <f t="shared" si="3"/>
        <v>0.199742</v>
      </c>
      <c r="K74" s="35">
        <f t="shared" si="3"/>
        <v>0</v>
      </c>
      <c r="L74" s="9"/>
      <c r="M74" s="80" t="s">
        <v>356</v>
      </c>
      <c r="N74" s="81" t="s">
        <v>357</v>
      </c>
      <c r="O74" s="81" t="s">
        <v>358</v>
      </c>
    </row>
    <row r="75" spans="3:16" s="73" customFormat="1" ht="15" customHeight="1">
      <c r="C75" s="53" t="s">
        <v>29</v>
      </c>
      <c r="D75" s="51" t="s">
        <v>126</v>
      </c>
      <c r="E75" s="66" t="s">
        <v>39</v>
      </c>
      <c r="F75" s="24">
        <v>1465</v>
      </c>
      <c r="G75" s="34">
        <f t="shared" si="2"/>
        <v>5.7943280000000001</v>
      </c>
      <c r="H75" s="35">
        <f t="shared" si="3"/>
        <v>0</v>
      </c>
      <c r="I75" s="35">
        <f t="shared" si="3"/>
        <v>0</v>
      </c>
      <c r="J75" s="35">
        <f t="shared" si="3"/>
        <v>5.7943280000000001</v>
      </c>
      <c r="K75" s="35">
        <f t="shared" si="3"/>
        <v>0</v>
      </c>
      <c r="L75" s="9"/>
      <c r="M75" s="80" t="s">
        <v>359</v>
      </c>
      <c r="N75" s="81" t="s">
        <v>360</v>
      </c>
      <c r="O75" s="81" t="s">
        <v>361</v>
      </c>
    </row>
    <row r="76" spans="3:16" s="73" customFormat="1" ht="15" customHeight="1">
      <c r="C76" s="53" t="s">
        <v>29</v>
      </c>
      <c r="D76" s="51" t="s">
        <v>127</v>
      </c>
      <c r="E76" s="66" t="s">
        <v>41</v>
      </c>
      <c r="F76" s="24">
        <v>1466</v>
      </c>
      <c r="G76" s="34">
        <f t="shared" si="2"/>
        <v>4.6899279999999992</v>
      </c>
      <c r="H76" s="35">
        <f t="shared" si="3"/>
        <v>4.6899179999999996</v>
      </c>
      <c r="I76" s="35">
        <f t="shared" si="3"/>
        <v>0</v>
      </c>
      <c r="J76" s="35">
        <f t="shared" si="3"/>
        <v>1.0000000000000001E-5</v>
      </c>
      <c r="K76" s="35">
        <f t="shared" si="3"/>
        <v>0</v>
      </c>
      <c r="L76" s="9"/>
      <c r="M76" s="80" t="s">
        <v>362</v>
      </c>
      <c r="N76" s="81" t="s">
        <v>354</v>
      </c>
      <c r="O76" s="81" t="s">
        <v>363</v>
      </c>
    </row>
    <row r="77" spans="3:16" s="73" customFormat="1" ht="15" customHeight="1">
      <c r="C77" s="53" t="s">
        <v>29</v>
      </c>
      <c r="D77" s="51" t="s">
        <v>368</v>
      </c>
      <c r="E77" s="66" t="s">
        <v>335</v>
      </c>
      <c r="F77" s="24">
        <v>1467</v>
      </c>
      <c r="G77" s="34">
        <f>SUM(H77:K77)</f>
        <v>0.45786900000000003</v>
      </c>
      <c r="H77" s="35">
        <f t="shared" si="3"/>
        <v>0</v>
      </c>
      <c r="I77" s="35">
        <f t="shared" si="3"/>
        <v>0</v>
      </c>
      <c r="J77" s="35">
        <f t="shared" si="3"/>
        <v>0.45786900000000003</v>
      </c>
      <c r="K77" s="35">
        <f t="shared" si="3"/>
        <v>0</v>
      </c>
      <c r="L77" s="9"/>
      <c r="M77" s="80" t="s">
        <v>365</v>
      </c>
      <c r="N77" s="81" t="s">
        <v>366</v>
      </c>
      <c r="O77" s="81" t="s">
        <v>367</v>
      </c>
    </row>
    <row r="78" spans="3:16" s="73" customFormat="1" ht="15" customHeight="1">
      <c r="C78" s="8"/>
      <c r="D78" s="75"/>
      <c r="E78" s="76" t="s">
        <v>20</v>
      </c>
      <c r="F78" s="77"/>
      <c r="G78" s="77"/>
      <c r="H78" s="77"/>
      <c r="I78" s="77"/>
      <c r="J78" s="77"/>
      <c r="K78" s="78"/>
      <c r="L78" s="9"/>
      <c r="M78" s="13"/>
      <c r="P78" s="74"/>
    </row>
    <row r="79" spans="3:16" s="73" customFormat="1" ht="15" customHeight="1">
      <c r="C79" s="8"/>
      <c r="D79" s="44" t="s">
        <v>128</v>
      </c>
      <c r="E79" s="26" t="s">
        <v>43</v>
      </c>
      <c r="F79" s="10" t="s">
        <v>129</v>
      </c>
      <c r="G79" s="28">
        <f t="shared" si="0"/>
        <v>0</v>
      </c>
      <c r="H79" s="28">
        <f>H81+H82+H83</f>
        <v>0</v>
      </c>
      <c r="I79" s="28">
        <f>I80+I82+I83</f>
        <v>0</v>
      </c>
      <c r="J79" s="28">
        <f>J80+J81+J83</f>
        <v>0</v>
      </c>
      <c r="K79" s="28">
        <f>K80+K81+K82</f>
        <v>0</v>
      </c>
      <c r="L79" s="9"/>
      <c r="M79" s="13"/>
      <c r="P79" s="74">
        <v>340</v>
      </c>
    </row>
    <row r="80" spans="3:16" s="73" customFormat="1" ht="15" customHeight="1">
      <c r="C80" s="8"/>
      <c r="D80" s="44" t="s">
        <v>130</v>
      </c>
      <c r="E80" s="18" t="s">
        <v>7</v>
      </c>
      <c r="F80" s="10" t="s">
        <v>131</v>
      </c>
      <c r="G80" s="28">
        <f t="shared" si="0"/>
        <v>0</v>
      </c>
      <c r="H80" s="20"/>
      <c r="I80" s="29"/>
      <c r="J80" s="29"/>
      <c r="K80" s="29"/>
      <c r="L80" s="9"/>
      <c r="M80" s="13"/>
      <c r="P80" s="74">
        <v>350</v>
      </c>
    </row>
    <row r="81" spans="3:16" s="73" customFormat="1" ht="15" customHeight="1">
      <c r="C81" s="8"/>
      <c r="D81" s="44" t="s">
        <v>132</v>
      </c>
      <c r="E81" s="18" t="s">
        <v>8</v>
      </c>
      <c r="F81" s="10" t="s">
        <v>133</v>
      </c>
      <c r="G81" s="28">
        <f t="shared" si="0"/>
        <v>0</v>
      </c>
      <c r="H81" s="29"/>
      <c r="I81" s="30"/>
      <c r="J81" s="29"/>
      <c r="K81" s="29"/>
      <c r="L81" s="9"/>
      <c r="M81" s="13"/>
      <c r="P81" s="74">
        <v>360</v>
      </c>
    </row>
    <row r="82" spans="3:16" s="73" customFormat="1" ht="15" customHeight="1">
      <c r="C82" s="8"/>
      <c r="D82" s="44" t="s">
        <v>134</v>
      </c>
      <c r="E82" s="18" t="s">
        <v>9</v>
      </c>
      <c r="F82" s="10" t="s">
        <v>135</v>
      </c>
      <c r="G82" s="28">
        <f t="shared" si="0"/>
        <v>0</v>
      </c>
      <c r="H82" s="29"/>
      <c r="I82" s="29"/>
      <c r="J82" s="20"/>
      <c r="K82" s="29"/>
      <c r="L82" s="9"/>
      <c r="M82" s="13"/>
      <c r="P82" s="74">
        <v>370</v>
      </c>
    </row>
    <row r="83" spans="3:16" s="73" customFormat="1" ht="15" customHeight="1">
      <c r="C83" s="8"/>
      <c r="D83" s="44" t="s">
        <v>136</v>
      </c>
      <c r="E83" s="18" t="s">
        <v>52</v>
      </c>
      <c r="F83" s="10" t="s">
        <v>137</v>
      </c>
      <c r="G83" s="28">
        <f t="shared" si="0"/>
        <v>0</v>
      </c>
      <c r="H83" s="29"/>
      <c r="I83" s="29"/>
      <c r="J83" s="29"/>
      <c r="K83" s="20"/>
      <c r="L83" s="9"/>
      <c r="M83" s="13"/>
      <c r="P83" s="74">
        <v>380</v>
      </c>
    </row>
    <row r="84" spans="3:16" s="73" customFormat="1" ht="15" customHeight="1">
      <c r="C84" s="8"/>
      <c r="D84" s="44" t="s">
        <v>138</v>
      </c>
      <c r="E84" s="27" t="s">
        <v>55</v>
      </c>
      <c r="F84" s="10" t="s">
        <v>139</v>
      </c>
      <c r="G84" s="28">
        <f t="shared" si="0"/>
        <v>0</v>
      </c>
      <c r="H84" s="29"/>
      <c r="I84" s="29"/>
      <c r="J84" s="29"/>
      <c r="K84" s="29"/>
      <c r="L84" s="9"/>
      <c r="M84" s="13"/>
      <c r="P84" s="74"/>
    </row>
    <row r="85" spans="3:16" s="73" customFormat="1" ht="15" customHeight="1">
      <c r="C85" s="8"/>
      <c r="D85" s="44" t="s">
        <v>140</v>
      </c>
      <c r="E85" s="26" t="s">
        <v>58</v>
      </c>
      <c r="F85" s="46" t="s">
        <v>141</v>
      </c>
      <c r="G85" s="28">
        <f t="shared" si="0"/>
        <v>448.56895899999995</v>
      </c>
      <c r="H85" s="28">
        <f>H86+H88+H91+H97</f>
        <v>0</v>
      </c>
      <c r="I85" s="28">
        <f>I86+I88+I91+I97</f>
        <v>0</v>
      </c>
      <c r="J85" s="28">
        <f>J86+J88+J91+J97</f>
        <v>137.9041</v>
      </c>
      <c r="K85" s="28">
        <f>K86+K88+K91+K97</f>
        <v>310.66485899999998</v>
      </c>
      <c r="L85" s="9"/>
      <c r="M85" s="13"/>
      <c r="P85" s="74">
        <v>390</v>
      </c>
    </row>
    <row r="86" spans="3:16" s="73" customFormat="1" ht="22.5">
      <c r="C86" s="8"/>
      <c r="D86" s="44" t="s">
        <v>142</v>
      </c>
      <c r="E86" s="18" t="s">
        <v>61</v>
      </c>
      <c r="F86" s="10" t="s">
        <v>143</v>
      </c>
      <c r="G86" s="28">
        <f t="shared" si="0"/>
        <v>0</v>
      </c>
      <c r="H86" s="29"/>
      <c r="I86" s="29"/>
      <c r="J86" s="29"/>
      <c r="K86" s="29"/>
      <c r="L86" s="9"/>
      <c r="M86" s="13"/>
      <c r="P86" s="74"/>
    </row>
    <row r="87" spans="3:16" s="73" customFormat="1" ht="15" customHeight="1">
      <c r="C87" s="8"/>
      <c r="D87" s="44" t="s">
        <v>144</v>
      </c>
      <c r="E87" s="19" t="s">
        <v>64</v>
      </c>
      <c r="F87" s="10" t="s">
        <v>145</v>
      </c>
      <c r="G87" s="28">
        <f t="shared" si="0"/>
        <v>0</v>
      </c>
      <c r="H87" s="29"/>
      <c r="I87" s="29"/>
      <c r="J87" s="29"/>
      <c r="K87" s="29"/>
      <c r="L87" s="9"/>
      <c r="M87" s="13"/>
      <c r="P87" s="74"/>
    </row>
    <row r="88" spans="3:16" s="73" customFormat="1" ht="15" customHeight="1">
      <c r="C88" s="8"/>
      <c r="D88" s="44" t="s">
        <v>146</v>
      </c>
      <c r="E88" s="18" t="s">
        <v>67</v>
      </c>
      <c r="F88" s="10" t="s">
        <v>147</v>
      </c>
      <c r="G88" s="28">
        <f t="shared" si="0"/>
        <v>195.610702</v>
      </c>
      <c r="H88" s="29">
        <f>H42/1000</f>
        <v>0</v>
      </c>
      <c r="I88" s="29">
        <f>I42/1000</f>
        <v>0</v>
      </c>
      <c r="J88" s="29">
        <f>J42/1000</f>
        <v>116.485257</v>
      </c>
      <c r="K88" s="29">
        <f>K42/1000</f>
        <v>79.125445000000013</v>
      </c>
      <c r="L88" s="9"/>
      <c r="M88" s="13"/>
      <c r="P88" s="74"/>
    </row>
    <row r="89" spans="3:16" s="73" customFormat="1" ht="15" customHeight="1">
      <c r="C89" s="8"/>
      <c r="D89" s="44" t="s">
        <v>148</v>
      </c>
      <c r="E89" s="19" t="s">
        <v>70</v>
      </c>
      <c r="F89" s="10" t="s">
        <v>149</v>
      </c>
      <c r="G89" s="28">
        <f t="shared" si="0"/>
        <v>0</v>
      </c>
      <c r="H89" s="29"/>
      <c r="I89" s="29"/>
      <c r="J89" s="29"/>
      <c r="K89" s="29"/>
      <c r="L89" s="9"/>
      <c r="M89" s="13"/>
      <c r="P89" s="74"/>
    </row>
    <row r="90" spans="3:16" s="73" customFormat="1" ht="15" customHeight="1">
      <c r="C90" s="8"/>
      <c r="D90" s="44" t="s">
        <v>150</v>
      </c>
      <c r="E90" s="21" t="s">
        <v>64</v>
      </c>
      <c r="F90" s="10" t="s">
        <v>151</v>
      </c>
      <c r="G90" s="28">
        <f t="shared" si="0"/>
        <v>0</v>
      </c>
      <c r="H90" s="29"/>
      <c r="I90" s="29"/>
      <c r="J90" s="29"/>
      <c r="K90" s="29"/>
      <c r="L90" s="9"/>
      <c r="M90" s="13"/>
      <c r="P90" s="74"/>
    </row>
    <row r="91" spans="3:16" s="73" customFormat="1" ht="15" customHeight="1">
      <c r="C91" s="8"/>
      <c r="D91" s="44" t="s">
        <v>152</v>
      </c>
      <c r="E91" s="18" t="s">
        <v>75</v>
      </c>
      <c r="F91" s="10" t="s">
        <v>153</v>
      </c>
      <c r="G91" s="28">
        <f t="shared" si="0"/>
        <v>14.011377</v>
      </c>
      <c r="H91" s="28">
        <f>SUM(H92:H96)</f>
        <v>0</v>
      </c>
      <c r="I91" s="28">
        <f>SUM(I92:I96)</f>
        <v>0</v>
      </c>
      <c r="J91" s="28">
        <f>SUM(J92:J96)</f>
        <v>13.730675999999999</v>
      </c>
      <c r="K91" s="28">
        <f>SUM(K92:K96)</f>
        <v>0.28070099999999998</v>
      </c>
      <c r="L91" s="9"/>
      <c r="M91" s="13"/>
      <c r="P91" s="74"/>
    </row>
    <row r="92" spans="3:16" s="73" customFormat="1" ht="12.75" hidden="1" customHeight="1">
      <c r="C92" s="8"/>
      <c r="D92" s="50" t="s">
        <v>154</v>
      </c>
      <c r="E92" s="49"/>
      <c r="F92" s="25" t="s">
        <v>153</v>
      </c>
      <c r="G92" s="23"/>
      <c r="H92" s="23"/>
      <c r="I92" s="23"/>
      <c r="J92" s="23"/>
      <c r="K92" s="23"/>
      <c r="L92" s="9"/>
      <c r="M92" s="13"/>
      <c r="P92" s="74"/>
    </row>
    <row r="93" spans="3:16" s="73" customFormat="1" ht="15" customHeight="1">
      <c r="C93" s="53" t="s">
        <v>29</v>
      </c>
      <c r="D93" s="51" t="s">
        <v>155</v>
      </c>
      <c r="E93" s="66" t="s">
        <v>31</v>
      </c>
      <c r="F93" s="24">
        <v>1781</v>
      </c>
      <c r="G93" s="34">
        <f>SUM(H93:K93)</f>
        <v>1.8668279999999999</v>
      </c>
      <c r="H93" s="35">
        <f t="shared" ref="H93:K95" si="4">H47/1000</f>
        <v>0</v>
      </c>
      <c r="I93" s="35">
        <f t="shared" si="4"/>
        <v>0</v>
      </c>
      <c r="J93" s="35">
        <f t="shared" si="4"/>
        <v>1.8668279999999999</v>
      </c>
      <c r="K93" s="35">
        <f t="shared" si="4"/>
        <v>0</v>
      </c>
      <c r="L93" s="9"/>
      <c r="M93" s="80" t="s">
        <v>347</v>
      </c>
      <c r="N93" s="81" t="s">
        <v>348</v>
      </c>
      <c r="O93" s="81" t="s">
        <v>349</v>
      </c>
    </row>
    <row r="94" spans="3:16" s="73" customFormat="1" ht="15" customHeight="1">
      <c r="C94" s="53" t="s">
        <v>29</v>
      </c>
      <c r="D94" s="51" t="s">
        <v>156</v>
      </c>
      <c r="E94" s="66" t="s">
        <v>37</v>
      </c>
      <c r="F94" s="24">
        <v>1782</v>
      </c>
      <c r="G94" s="34">
        <f>SUM(H94:K94)</f>
        <v>1.445457</v>
      </c>
      <c r="H94" s="35">
        <f t="shared" si="4"/>
        <v>0</v>
      </c>
      <c r="I94" s="35">
        <f t="shared" si="4"/>
        <v>0</v>
      </c>
      <c r="J94" s="35">
        <f t="shared" si="4"/>
        <v>1.338438</v>
      </c>
      <c r="K94" s="35">
        <f t="shared" si="4"/>
        <v>0.107019</v>
      </c>
      <c r="L94" s="9"/>
      <c r="M94" s="80" t="s">
        <v>356</v>
      </c>
      <c r="N94" s="81" t="s">
        <v>357</v>
      </c>
      <c r="O94" s="81" t="s">
        <v>358</v>
      </c>
    </row>
    <row r="95" spans="3:16" s="73" customFormat="1" ht="15" customHeight="1">
      <c r="C95" s="53" t="s">
        <v>29</v>
      </c>
      <c r="D95" s="51" t="s">
        <v>157</v>
      </c>
      <c r="E95" s="66" t="s">
        <v>39</v>
      </c>
      <c r="F95" s="24">
        <v>1783</v>
      </c>
      <c r="G95" s="34">
        <f>SUM(H95:K95)</f>
        <v>10.699091999999998</v>
      </c>
      <c r="H95" s="35">
        <f t="shared" si="4"/>
        <v>0</v>
      </c>
      <c r="I95" s="35">
        <f t="shared" si="4"/>
        <v>0</v>
      </c>
      <c r="J95" s="35">
        <f t="shared" si="4"/>
        <v>10.525409999999999</v>
      </c>
      <c r="K95" s="35">
        <f t="shared" si="4"/>
        <v>0.17368199999999998</v>
      </c>
      <c r="L95" s="9"/>
      <c r="M95" s="80" t="s">
        <v>359</v>
      </c>
      <c r="N95" s="81" t="s">
        <v>360</v>
      </c>
      <c r="O95" s="81" t="s">
        <v>361</v>
      </c>
    </row>
    <row r="96" spans="3:16" s="73" customFormat="1" ht="15" customHeight="1">
      <c r="C96" s="8"/>
      <c r="D96" s="75"/>
      <c r="E96" s="76" t="s">
        <v>20</v>
      </c>
      <c r="F96" s="77"/>
      <c r="G96" s="77"/>
      <c r="H96" s="77"/>
      <c r="I96" s="77"/>
      <c r="J96" s="77"/>
      <c r="K96" s="78"/>
      <c r="L96" s="9"/>
      <c r="M96" s="13"/>
      <c r="P96" s="74"/>
    </row>
    <row r="97" spans="3:16" s="73" customFormat="1" ht="15" customHeight="1">
      <c r="C97" s="8"/>
      <c r="D97" s="44" t="s">
        <v>158</v>
      </c>
      <c r="E97" s="43" t="s">
        <v>82</v>
      </c>
      <c r="F97" s="10" t="s">
        <v>159</v>
      </c>
      <c r="G97" s="28">
        <f t="shared" si="0"/>
        <v>238.94687999999999</v>
      </c>
      <c r="H97" s="35">
        <f>H51/1000</f>
        <v>0</v>
      </c>
      <c r="I97" s="35">
        <f>I51/1000</f>
        <v>0</v>
      </c>
      <c r="J97" s="35">
        <f>J51/1000</f>
        <v>7.688167</v>
      </c>
      <c r="K97" s="35">
        <f>K51/1000</f>
        <v>231.258713</v>
      </c>
      <c r="L97" s="9"/>
      <c r="M97" s="13"/>
      <c r="P97" s="74">
        <v>410</v>
      </c>
    </row>
    <row r="98" spans="3:16" s="73" customFormat="1" ht="15" customHeight="1">
      <c r="C98" s="8"/>
      <c r="D98" s="44" t="s">
        <v>160</v>
      </c>
      <c r="E98" s="26" t="s">
        <v>85</v>
      </c>
      <c r="F98" s="10" t="s">
        <v>161</v>
      </c>
      <c r="G98" s="28">
        <f t="shared" si="0"/>
        <v>0</v>
      </c>
      <c r="H98" s="29"/>
      <c r="I98" s="29"/>
      <c r="J98" s="29"/>
      <c r="K98" s="29"/>
      <c r="L98" s="9"/>
      <c r="M98" s="13"/>
      <c r="P98" s="74">
        <v>440</v>
      </c>
    </row>
    <row r="99" spans="3:16" s="73" customFormat="1" ht="15" customHeight="1">
      <c r="C99" s="8"/>
      <c r="D99" s="44" t="s">
        <v>162</v>
      </c>
      <c r="E99" s="26" t="s">
        <v>88</v>
      </c>
      <c r="F99" s="10" t="s">
        <v>163</v>
      </c>
      <c r="G99" s="28">
        <f t="shared" si="0"/>
        <v>0</v>
      </c>
      <c r="H99" s="29"/>
      <c r="I99" s="29"/>
      <c r="J99" s="29"/>
      <c r="K99" s="29"/>
      <c r="L99" s="9"/>
      <c r="M99" s="13"/>
      <c r="P99" s="74">
        <v>450</v>
      </c>
    </row>
    <row r="100" spans="3:16" s="73" customFormat="1" ht="15" customHeight="1">
      <c r="C100" s="8"/>
      <c r="D100" s="44" t="s">
        <v>164</v>
      </c>
      <c r="E100" s="26" t="s">
        <v>91</v>
      </c>
      <c r="F100" s="10" t="s">
        <v>165</v>
      </c>
      <c r="G100" s="28">
        <f t="shared" si="0"/>
        <v>0</v>
      </c>
      <c r="H100" s="29"/>
      <c r="I100" s="29"/>
      <c r="J100" s="29"/>
      <c r="K100" s="29"/>
      <c r="L100" s="9"/>
      <c r="M100" s="13"/>
      <c r="P100" s="74">
        <v>470</v>
      </c>
    </row>
    <row r="101" spans="3:16" s="73" customFormat="1" ht="15" customHeight="1">
      <c r="C101" s="8"/>
      <c r="D101" s="44" t="s">
        <v>166</v>
      </c>
      <c r="E101" s="26" t="s">
        <v>94</v>
      </c>
      <c r="F101" s="10" t="s">
        <v>167</v>
      </c>
      <c r="G101" s="28">
        <f t="shared" si="0"/>
        <v>52.035198000000001</v>
      </c>
      <c r="H101" s="29"/>
      <c r="I101" s="29"/>
      <c r="J101" s="29">
        <f>J55/1000</f>
        <v>15.997244</v>
      </c>
      <c r="K101" s="29">
        <f>K55/1000</f>
        <v>36.037953999999999</v>
      </c>
      <c r="L101" s="9"/>
      <c r="M101" s="13"/>
      <c r="P101" s="74">
        <v>480</v>
      </c>
    </row>
    <row r="102" spans="3:16" s="73" customFormat="1" ht="15" customHeight="1">
      <c r="C102" s="8"/>
      <c r="D102" s="44" t="s">
        <v>168</v>
      </c>
      <c r="E102" s="18" t="s">
        <v>169</v>
      </c>
      <c r="F102" s="10" t="s">
        <v>170</v>
      </c>
      <c r="G102" s="28">
        <f t="shared" si="0"/>
        <v>0</v>
      </c>
      <c r="H102" s="29"/>
      <c r="I102" s="29"/>
      <c r="J102" s="29"/>
      <c r="K102" s="29"/>
      <c r="L102" s="9"/>
      <c r="M102" s="13"/>
      <c r="P102" s="74">
        <v>490</v>
      </c>
    </row>
    <row r="103" spans="3:16" s="73" customFormat="1" ht="15" customHeight="1">
      <c r="C103" s="8"/>
      <c r="D103" s="44" t="s">
        <v>171</v>
      </c>
      <c r="E103" s="26" t="s">
        <v>100</v>
      </c>
      <c r="F103" s="10" t="s">
        <v>172</v>
      </c>
      <c r="G103" s="28">
        <f t="shared" si="0"/>
        <v>0</v>
      </c>
      <c r="H103" s="29"/>
      <c r="I103" s="29"/>
      <c r="J103" s="29"/>
      <c r="K103" s="29"/>
      <c r="L103" s="9"/>
      <c r="M103" s="13"/>
      <c r="P103" s="74"/>
    </row>
    <row r="104" spans="3:16" s="73" customFormat="1" ht="22.5">
      <c r="C104" s="8"/>
      <c r="D104" s="44" t="s">
        <v>173</v>
      </c>
      <c r="E104" s="27" t="s">
        <v>103</v>
      </c>
      <c r="F104" s="10" t="s">
        <v>174</v>
      </c>
      <c r="G104" s="28">
        <f t="shared" si="0"/>
        <v>52.035198000000001</v>
      </c>
      <c r="H104" s="28">
        <f>H101-H103</f>
        <v>0</v>
      </c>
      <c r="I104" s="28">
        <f>I101-I103</f>
        <v>0</v>
      </c>
      <c r="J104" s="28">
        <f>J101-J103</f>
        <v>15.997244</v>
      </c>
      <c r="K104" s="28">
        <f>K101-K103</f>
        <v>36.037953999999999</v>
      </c>
      <c r="L104" s="9"/>
      <c r="M104" s="13"/>
      <c r="P104" s="74"/>
    </row>
    <row r="105" spans="3:16" s="73" customFormat="1" ht="15" customHeight="1">
      <c r="C105" s="8"/>
      <c r="D105" s="44" t="s">
        <v>175</v>
      </c>
      <c r="E105" s="26" t="s">
        <v>106</v>
      </c>
      <c r="F105" s="10" t="s">
        <v>176</v>
      </c>
      <c r="G105" s="28">
        <f t="shared" si="0"/>
        <v>0</v>
      </c>
      <c r="H105" s="28">
        <f>(H61+H79+H84)-(H85+H98+H99+H100+H101)</f>
        <v>178.99614</v>
      </c>
      <c r="I105" s="28">
        <f>(I61+I79+I84)-(I85+I98+I99+I100+I101)</f>
        <v>226.79613599999999</v>
      </c>
      <c r="J105" s="28">
        <f>(J61+J79+J84)-(J85+J98+J99+J100+J101)</f>
        <v>-59.089462999999981</v>
      </c>
      <c r="K105" s="28">
        <f>(K61+K79+K84)-(K85+K98+K99+K100+K101)</f>
        <v>-346.70281299999999</v>
      </c>
      <c r="L105" s="9"/>
      <c r="M105" s="13"/>
      <c r="P105" s="74">
        <v>500</v>
      </c>
    </row>
    <row r="106" spans="3:16" s="73" customFormat="1" ht="15" customHeight="1">
      <c r="C106" s="8"/>
      <c r="D106" s="57" t="s">
        <v>177</v>
      </c>
      <c r="E106" s="58"/>
      <c r="F106" s="58"/>
      <c r="G106" s="58"/>
      <c r="H106" s="58"/>
      <c r="I106" s="58"/>
      <c r="J106" s="58"/>
      <c r="K106" s="59"/>
      <c r="L106" s="9"/>
      <c r="M106" s="13"/>
      <c r="P106" s="79"/>
    </row>
    <row r="107" spans="3:16" s="73" customFormat="1" ht="15" customHeight="1">
      <c r="C107" s="8"/>
      <c r="D107" s="44" t="s">
        <v>178</v>
      </c>
      <c r="E107" s="26" t="s">
        <v>179</v>
      </c>
      <c r="F107" s="10" t="s">
        <v>180</v>
      </c>
      <c r="G107" s="28">
        <f t="shared" si="0"/>
        <v>0</v>
      </c>
      <c r="H107" s="29"/>
      <c r="I107" s="29"/>
      <c r="J107" s="29"/>
      <c r="K107" s="29"/>
      <c r="L107" s="9"/>
      <c r="M107" s="13"/>
      <c r="P107" s="74">
        <v>600</v>
      </c>
    </row>
    <row r="108" spans="3:16" s="73" customFormat="1" ht="15" customHeight="1">
      <c r="C108" s="8"/>
      <c r="D108" s="44" t="s">
        <v>181</v>
      </c>
      <c r="E108" s="26" t="s">
        <v>182</v>
      </c>
      <c r="F108" s="10" t="s">
        <v>183</v>
      </c>
      <c r="G108" s="28">
        <f t="shared" si="0"/>
        <v>0</v>
      </c>
      <c r="H108" s="29"/>
      <c r="I108" s="29"/>
      <c r="J108" s="29"/>
      <c r="K108" s="29"/>
      <c r="L108" s="9"/>
      <c r="M108" s="13"/>
      <c r="P108" s="74">
        <v>610</v>
      </c>
    </row>
    <row r="109" spans="3:16" s="73" customFormat="1" ht="15" customHeight="1">
      <c r="C109" s="8"/>
      <c r="D109" s="44" t="s">
        <v>184</v>
      </c>
      <c r="E109" s="26" t="s">
        <v>185</v>
      </c>
      <c r="F109" s="10" t="s">
        <v>186</v>
      </c>
      <c r="G109" s="28">
        <f t="shared" si="0"/>
        <v>0</v>
      </c>
      <c r="H109" s="29"/>
      <c r="I109" s="29"/>
      <c r="J109" s="29"/>
      <c r="K109" s="29"/>
      <c r="L109" s="9"/>
      <c r="M109" s="13"/>
      <c r="P109" s="74">
        <v>620</v>
      </c>
    </row>
    <row r="110" spans="3:16" s="73" customFormat="1" ht="15" customHeight="1">
      <c r="C110" s="8"/>
      <c r="D110" s="57" t="s">
        <v>187</v>
      </c>
      <c r="E110" s="58"/>
      <c r="F110" s="58"/>
      <c r="G110" s="58"/>
      <c r="H110" s="58"/>
      <c r="I110" s="58"/>
      <c r="J110" s="58"/>
      <c r="K110" s="59"/>
      <c r="L110" s="9"/>
      <c r="M110" s="13"/>
      <c r="P110" s="79"/>
    </row>
    <row r="111" spans="3:16" s="73" customFormat="1" ht="15" customHeight="1">
      <c r="C111" s="8"/>
      <c r="D111" s="44" t="s">
        <v>188</v>
      </c>
      <c r="E111" s="26" t="s">
        <v>189</v>
      </c>
      <c r="F111" s="10" t="s">
        <v>190</v>
      </c>
      <c r="G111" s="28">
        <f t="shared" si="0"/>
        <v>498737.32900000003</v>
      </c>
      <c r="H111" s="28">
        <f>SUM(H112:H113)</f>
        <v>178996.14</v>
      </c>
      <c r="I111" s="28">
        <f>SUM(I112:I113)</f>
        <v>226796.136</v>
      </c>
      <c r="J111" s="28">
        <f>SUM(J112:J113)</f>
        <v>92945.053</v>
      </c>
      <c r="K111" s="28">
        <f>SUM(K112:K113)</f>
        <v>0</v>
      </c>
      <c r="L111" s="9"/>
      <c r="M111" s="13"/>
      <c r="P111" s="74">
        <v>700</v>
      </c>
    </row>
    <row r="112" spans="3:16" ht="15" customHeight="1">
      <c r="C112" s="3"/>
      <c r="D112" s="45" t="s">
        <v>191</v>
      </c>
      <c r="E112" s="18" t="s">
        <v>192</v>
      </c>
      <c r="F112" s="10" t="s">
        <v>193</v>
      </c>
      <c r="G112" s="28">
        <f t="shared" si="0"/>
        <v>0</v>
      </c>
      <c r="H112" s="31">
        <f>H39-H138</f>
        <v>0</v>
      </c>
      <c r="I112" s="31">
        <f>I39-I138</f>
        <v>0</v>
      </c>
      <c r="J112" s="31"/>
      <c r="K112" s="31"/>
      <c r="L112" s="7"/>
      <c r="M112" s="13"/>
      <c r="P112" s="74">
        <v>710</v>
      </c>
    </row>
    <row r="113" spans="3:16" ht="15" customHeight="1">
      <c r="C113" s="3"/>
      <c r="D113" s="45" t="s">
        <v>194</v>
      </c>
      <c r="E113" s="18" t="s">
        <v>195</v>
      </c>
      <c r="F113" s="10" t="s">
        <v>196</v>
      </c>
      <c r="G113" s="28">
        <f t="shared" si="0"/>
        <v>498737.32900000003</v>
      </c>
      <c r="H113" s="47">
        <f>H116</f>
        <v>178996.14</v>
      </c>
      <c r="I113" s="47">
        <f>I116</f>
        <v>226796.136</v>
      </c>
      <c r="J113" s="47">
        <f>J116</f>
        <v>92945.053</v>
      </c>
      <c r="K113" s="47">
        <f>K116</f>
        <v>0</v>
      </c>
      <c r="L113" s="7"/>
      <c r="M113" s="13"/>
      <c r="P113" s="74">
        <v>720</v>
      </c>
    </row>
    <row r="114" spans="3:16" ht="15" customHeight="1">
      <c r="C114" s="3"/>
      <c r="D114" s="45" t="s">
        <v>197</v>
      </c>
      <c r="E114" s="19" t="s">
        <v>198</v>
      </c>
      <c r="F114" s="10" t="s">
        <v>199</v>
      </c>
      <c r="G114" s="28">
        <f t="shared" si="0"/>
        <v>72.81</v>
      </c>
      <c r="H114" s="31"/>
      <c r="I114" s="31"/>
      <c r="J114" s="31">
        <v>72.81</v>
      </c>
      <c r="K114" s="31"/>
      <c r="L114" s="7"/>
      <c r="M114" s="13"/>
      <c r="P114" s="74">
        <v>730</v>
      </c>
    </row>
    <row r="115" spans="3:16" ht="15" customHeight="1">
      <c r="C115" s="3"/>
      <c r="D115" s="45" t="s">
        <v>200</v>
      </c>
      <c r="E115" s="21" t="s">
        <v>201</v>
      </c>
      <c r="F115" s="10" t="s">
        <v>202</v>
      </c>
      <c r="G115" s="28">
        <f t="shared" si="0"/>
        <v>0</v>
      </c>
      <c r="H115" s="31"/>
      <c r="I115" s="31"/>
      <c r="J115" s="31"/>
      <c r="K115" s="31"/>
      <c r="L115" s="7"/>
      <c r="M115" s="13"/>
      <c r="P115" s="74"/>
    </row>
    <row r="116" spans="3:16" ht="15" customHeight="1">
      <c r="C116" s="3"/>
      <c r="D116" s="45" t="s">
        <v>203</v>
      </c>
      <c r="E116" s="19" t="s">
        <v>204</v>
      </c>
      <c r="F116" s="10" t="s">
        <v>205</v>
      </c>
      <c r="G116" s="28">
        <f t="shared" si="0"/>
        <v>498737.32900000003</v>
      </c>
      <c r="H116" s="31">
        <f>H15</f>
        <v>178996.14</v>
      </c>
      <c r="I116" s="31">
        <f>I15</f>
        <v>226796.136</v>
      </c>
      <c r="J116" s="31">
        <f>J15-J47</f>
        <v>92945.053</v>
      </c>
      <c r="K116" s="31">
        <f>K15</f>
        <v>0</v>
      </c>
      <c r="L116" s="7"/>
      <c r="M116" s="13"/>
      <c r="P116" s="74">
        <v>740</v>
      </c>
    </row>
    <row r="117" spans="3:16" ht="15" customHeight="1">
      <c r="C117" s="3"/>
      <c r="D117" s="45" t="s">
        <v>206</v>
      </c>
      <c r="E117" s="26" t="s">
        <v>207</v>
      </c>
      <c r="F117" s="10" t="s">
        <v>208</v>
      </c>
      <c r="G117" s="28">
        <f t="shared" si="0"/>
        <v>0</v>
      </c>
      <c r="H117" s="47">
        <f>H118+H134</f>
        <v>0</v>
      </c>
      <c r="I117" s="47">
        <f>I118+I134</f>
        <v>0</v>
      </c>
      <c r="J117" s="47">
        <f>J118+J134</f>
        <v>0</v>
      </c>
      <c r="K117" s="47">
        <f>K118+K134</f>
        <v>0</v>
      </c>
      <c r="L117" s="7"/>
      <c r="M117" s="13"/>
      <c r="P117" s="74">
        <v>750</v>
      </c>
    </row>
    <row r="118" spans="3:16" ht="15" customHeight="1">
      <c r="C118" s="3"/>
      <c r="D118" s="45" t="s">
        <v>209</v>
      </c>
      <c r="E118" s="18" t="s">
        <v>210</v>
      </c>
      <c r="F118" s="10" t="s">
        <v>211</v>
      </c>
      <c r="G118" s="28">
        <f t="shared" si="0"/>
        <v>0</v>
      </c>
      <c r="H118" s="47">
        <f>H119+H120</f>
        <v>0</v>
      </c>
      <c r="I118" s="47">
        <f>I119+I120</f>
        <v>0</v>
      </c>
      <c r="J118" s="47">
        <f>J119+J120</f>
        <v>0</v>
      </c>
      <c r="K118" s="47">
        <f>K119+K120</f>
        <v>0</v>
      </c>
      <c r="L118" s="7"/>
      <c r="M118" s="13"/>
      <c r="P118" s="74">
        <v>760</v>
      </c>
    </row>
    <row r="119" spans="3:16" ht="15" customHeight="1">
      <c r="C119" s="3"/>
      <c r="D119" s="45" t="s">
        <v>212</v>
      </c>
      <c r="E119" s="19" t="s">
        <v>213</v>
      </c>
      <c r="F119" s="10" t="s">
        <v>214</v>
      </c>
      <c r="G119" s="28">
        <f t="shared" si="0"/>
        <v>0</v>
      </c>
      <c r="H119" s="31"/>
      <c r="I119" s="31"/>
      <c r="J119" s="31"/>
      <c r="K119" s="31"/>
      <c r="L119" s="7"/>
      <c r="M119" s="13"/>
      <c r="P119" s="74"/>
    </row>
    <row r="120" spans="3:16" ht="15" customHeight="1">
      <c r="C120" s="3"/>
      <c r="D120" s="45" t="s">
        <v>215</v>
      </c>
      <c r="E120" s="19" t="s">
        <v>216</v>
      </c>
      <c r="F120" s="10" t="s">
        <v>217</v>
      </c>
      <c r="G120" s="28">
        <f t="shared" si="0"/>
        <v>0</v>
      </c>
      <c r="H120" s="47">
        <f>H121+H124+H127+H130+H131+H132+H133</f>
        <v>0</v>
      </c>
      <c r="I120" s="47">
        <f>I121+I124+I127+I130+I131+I132+I133</f>
        <v>0</v>
      </c>
      <c r="J120" s="47">
        <f>J121+J124+J127+J130+J131+J132+J133</f>
        <v>0</v>
      </c>
      <c r="K120" s="47">
        <f>K121+K124+K127+K130+K131+K132+K133</f>
        <v>0</v>
      </c>
      <c r="L120" s="7"/>
      <c r="M120" s="13"/>
      <c r="P120" s="74"/>
    </row>
    <row r="121" spans="3:16" ht="33.75">
      <c r="C121" s="3"/>
      <c r="D121" s="45" t="s">
        <v>218</v>
      </c>
      <c r="E121" s="21" t="s">
        <v>219</v>
      </c>
      <c r="F121" s="10" t="s">
        <v>220</v>
      </c>
      <c r="G121" s="28">
        <f t="shared" si="0"/>
        <v>0</v>
      </c>
      <c r="H121" s="37">
        <f>H122+H123</f>
        <v>0</v>
      </c>
      <c r="I121" s="37">
        <f>I122+I123</f>
        <v>0</v>
      </c>
      <c r="J121" s="37">
        <f>J122+J123</f>
        <v>0</v>
      </c>
      <c r="K121" s="37">
        <f>K122+K123</f>
        <v>0</v>
      </c>
      <c r="L121" s="7"/>
      <c r="M121" s="13"/>
      <c r="P121" s="74"/>
    </row>
    <row r="122" spans="3:16" ht="15" customHeight="1">
      <c r="C122" s="3"/>
      <c r="D122" s="45" t="s">
        <v>221</v>
      </c>
      <c r="E122" s="22" t="s">
        <v>222</v>
      </c>
      <c r="F122" s="10" t="s">
        <v>223</v>
      </c>
      <c r="G122" s="28">
        <f t="shared" si="0"/>
        <v>0</v>
      </c>
      <c r="H122" s="31"/>
      <c r="I122" s="31"/>
      <c r="J122" s="31"/>
      <c r="K122" s="31"/>
      <c r="L122" s="7"/>
      <c r="M122" s="13"/>
      <c r="P122" s="74"/>
    </row>
    <row r="123" spans="3:16" ht="15" customHeight="1">
      <c r="C123" s="3"/>
      <c r="D123" s="45" t="s">
        <v>224</v>
      </c>
      <c r="E123" s="22" t="s">
        <v>225</v>
      </c>
      <c r="F123" s="10" t="s">
        <v>226</v>
      </c>
      <c r="G123" s="28">
        <f t="shared" si="0"/>
        <v>0</v>
      </c>
      <c r="H123" s="31"/>
      <c r="I123" s="31"/>
      <c r="J123" s="31"/>
      <c r="K123" s="31"/>
      <c r="L123" s="7"/>
      <c r="M123" s="13"/>
      <c r="P123" s="74"/>
    </row>
    <row r="124" spans="3:16" ht="33.75">
      <c r="C124" s="3"/>
      <c r="D124" s="45" t="s">
        <v>227</v>
      </c>
      <c r="E124" s="21" t="s">
        <v>228</v>
      </c>
      <c r="F124" s="10" t="s">
        <v>229</v>
      </c>
      <c r="G124" s="28">
        <f t="shared" si="0"/>
        <v>0</v>
      </c>
      <c r="H124" s="37">
        <f>H125+H126</f>
        <v>0</v>
      </c>
      <c r="I124" s="37">
        <f>I125+I126</f>
        <v>0</v>
      </c>
      <c r="J124" s="37">
        <f>J125+J126</f>
        <v>0</v>
      </c>
      <c r="K124" s="37">
        <f>K125+K126</f>
        <v>0</v>
      </c>
      <c r="L124" s="7"/>
      <c r="M124" s="13"/>
      <c r="P124" s="74"/>
    </row>
    <row r="125" spans="3:16" ht="15" customHeight="1">
      <c r="C125" s="3"/>
      <c r="D125" s="45" t="s">
        <v>230</v>
      </c>
      <c r="E125" s="22" t="s">
        <v>222</v>
      </c>
      <c r="F125" s="10" t="s">
        <v>231</v>
      </c>
      <c r="G125" s="28">
        <f t="shared" si="0"/>
        <v>0</v>
      </c>
      <c r="H125" s="31"/>
      <c r="I125" s="31"/>
      <c r="J125" s="31"/>
      <c r="K125" s="31"/>
      <c r="L125" s="7"/>
      <c r="M125" s="13"/>
      <c r="P125" s="74"/>
    </row>
    <row r="126" spans="3:16" ht="15" customHeight="1">
      <c r="C126" s="3"/>
      <c r="D126" s="45" t="s">
        <v>232</v>
      </c>
      <c r="E126" s="22" t="s">
        <v>225</v>
      </c>
      <c r="F126" s="10" t="s">
        <v>233</v>
      </c>
      <c r="G126" s="28">
        <f t="shared" si="0"/>
        <v>0</v>
      </c>
      <c r="H126" s="31"/>
      <c r="I126" s="31"/>
      <c r="J126" s="31"/>
      <c r="K126" s="31"/>
      <c r="L126" s="7"/>
      <c r="M126" s="13"/>
      <c r="P126" s="74"/>
    </row>
    <row r="127" spans="3:16" ht="15" customHeight="1">
      <c r="C127" s="3"/>
      <c r="D127" s="45" t="s">
        <v>234</v>
      </c>
      <c r="E127" s="21" t="s">
        <v>235</v>
      </c>
      <c r="F127" s="10" t="s">
        <v>236</v>
      </c>
      <c r="G127" s="28">
        <f t="shared" si="0"/>
        <v>0</v>
      </c>
      <c r="H127" s="37">
        <f>H128+H129</f>
        <v>0</v>
      </c>
      <c r="I127" s="37">
        <f>I128+I129</f>
        <v>0</v>
      </c>
      <c r="J127" s="37">
        <f>J128+J129</f>
        <v>0</v>
      </c>
      <c r="K127" s="37">
        <f>K128+K129</f>
        <v>0</v>
      </c>
      <c r="L127" s="7"/>
      <c r="M127" s="13"/>
      <c r="P127" s="74"/>
    </row>
    <row r="128" spans="3:16" ht="15" customHeight="1">
      <c r="C128" s="3"/>
      <c r="D128" s="45" t="s">
        <v>237</v>
      </c>
      <c r="E128" s="22" t="s">
        <v>222</v>
      </c>
      <c r="F128" s="10" t="s">
        <v>238</v>
      </c>
      <c r="G128" s="28">
        <f t="shared" si="0"/>
        <v>0</v>
      </c>
      <c r="H128" s="31"/>
      <c r="I128" s="31"/>
      <c r="J128" s="31"/>
      <c r="K128" s="31"/>
      <c r="L128" s="7"/>
      <c r="M128" s="13"/>
      <c r="P128" s="74"/>
    </row>
    <row r="129" spans="3:16" ht="15" customHeight="1">
      <c r="C129" s="3"/>
      <c r="D129" s="45" t="s">
        <v>239</v>
      </c>
      <c r="E129" s="22" t="s">
        <v>225</v>
      </c>
      <c r="F129" s="10" t="s">
        <v>240</v>
      </c>
      <c r="G129" s="28">
        <f t="shared" si="0"/>
        <v>0</v>
      </c>
      <c r="H129" s="31"/>
      <c r="I129" s="31"/>
      <c r="J129" s="31"/>
      <c r="K129" s="31"/>
      <c r="L129" s="7"/>
      <c r="M129" s="13"/>
      <c r="P129" s="74"/>
    </row>
    <row r="130" spans="3:16" ht="15" customHeight="1">
      <c r="C130" s="3"/>
      <c r="D130" s="45" t="s">
        <v>241</v>
      </c>
      <c r="E130" s="21" t="s">
        <v>242</v>
      </c>
      <c r="F130" s="10" t="s">
        <v>243</v>
      </c>
      <c r="G130" s="28">
        <f t="shared" si="0"/>
        <v>0</v>
      </c>
      <c r="H130" s="31"/>
      <c r="I130" s="31"/>
      <c r="J130" s="31"/>
      <c r="K130" s="31"/>
      <c r="L130" s="7"/>
      <c r="M130" s="13"/>
      <c r="P130" s="74"/>
    </row>
    <row r="131" spans="3:16" ht="15" customHeight="1">
      <c r="C131" s="3"/>
      <c r="D131" s="45" t="s">
        <v>244</v>
      </c>
      <c r="E131" s="21" t="s">
        <v>245</v>
      </c>
      <c r="F131" s="10" t="s">
        <v>246</v>
      </c>
      <c r="G131" s="28">
        <f t="shared" si="0"/>
        <v>0</v>
      </c>
      <c r="H131" s="31"/>
      <c r="I131" s="31"/>
      <c r="J131" s="31"/>
      <c r="K131" s="31"/>
      <c r="L131" s="7"/>
      <c r="M131" s="13"/>
      <c r="P131" s="74"/>
    </row>
    <row r="132" spans="3:16" ht="33.75">
      <c r="C132" s="3"/>
      <c r="D132" s="45" t="s">
        <v>247</v>
      </c>
      <c r="E132" s="21" t="s">
        <v>248</v>
      </c>
      <c r="F132" s="10" t="s">
        <v>249</v>
      </c>
      <c r="G132" s="28">
        <f t="shared" si="0"/>
        <v>0</v>
      </c>
      <c r="H132" s="31"/>
      <c r="I132" s="31"/>
      <c r="J132" s="31"/>
      <c r="K132" s="31"/>
      <c r="L132" s="7"/>
      <c r="M132" s="13"/>
      <c r="P132" s="74"/>
    </row>
    <row r="133" spans="3:16" ht="22.5">
      <c r="C133" s="3"/>
      <c r="D133" s="45" t="s">
        <v>250</v>
      </c>
      <c r="E133" s="21" t="s">
        <v>251</v>
      </c>
      <c r="F133" s="10" t="s">
        <v>252</v>
      </c>
      <c r="G133" s="28">
        <f t="shared" si="0"/>
        <v>0</v>
      </c>
      <c r="H133" s="31"/>
      <c r="I133" s="31"/>
      <c r="J133" s="31"/>
      <c r="K133" s="31"/>
      <c r="L133" s="7"/>
      <c r="M133" s="13"/>
      <c r="P133" s="74"/>
    </row>
    <row r="134" spans="3:16" ht="15" customHeight="1">
      <c r="C134" s="3"/>
      <c r="D134" s="45" t="s">
        <v>253</v>
      </c>
      <c r="E134" s="18" t="s">
        <v>254</v>
      </c>
      <c r="F134" s="10" t="s">
        <v>255</v>
      </c>
      <c r="G134" s="28">
        <f t="shared" si="0"/>
        <v>0</v>
      </c>
      <c r="H134" s="47">
        <f>H137</f>
        <v>0</v>
      </c>
      <c r="I134" s="47">
        <f>I137</f>
        <v>0</v>
      </c>
      <c r="J134" s="47">
        <f>J137</f>
        <v>0</v>
      </c>
      <c r="K134" s="47">
        <f>K137</f>
        <v>0</v>
      </c>
      <c r="L134" s="7"/>
      <c r="M134" s="13"/>
      <c r="P134" s="74">
        <v>770</v>
      </c>
    </row>
    <row r="135" spans="3:16" ht="15" customHeight="1">
      <c r="C135" s="3"/>
      <c r="D135" s="45" t="s">
        <v>256</v>
      </c>
      <c r="E135" s="19" t="s">
        <v>198</v>
      </c>
      <c r="F135" s="10" t="s">
        <v>257</v>
      </c>
      <c r="G135" s="28">
        <f t="shared" si="0"/>
        <v>0</v>
      </c>
      <c r="H135" s="31"/>
      <c r="I135" s="31"/>
      <c r="J135" s="31"/>
      <c r="K135" s="31"/>
      <c r="L135" s="7"/>
      <c r="M135" s="13"/>
      <c r="P135" s="74">
        <v>780</v>
      </c>
    </row>
    <row r="136" spans="3:16" ht="15" customHeight="1">
      <c r="C136" s="3"/>
      <c r="D136" s="45" t="s">
        <v>258</v>
      </c>
      <c r="E136" s="21" t="s">
        <v>259</v>
      </c>
      <c r="F136" s="10" t="s">
        <v>260</v>
      </c>
      <c r="G136" s="28">
        <f t="shared" si="0"/>
        <v>0</v>
      </c>
      <c r="H136" s="31"/>
      <c r="I136" s="31"/>
      <c r="J136" s="31"/>
      <c r="K136" s="31"/>
      <c r="L136" s="7"/>
      <c r="M136" s="13"/>
      <c r="P136" s="74"/>
    </row>
    <row r="137" spans="3:16" ht="15" customHeight="1">
      <c r="C137" s="3"/>
      <c r="D137" s="45" t="s">
        <v>261</v>
      </c>
      <c r="E137" s="19" t="s">
        <v>204</v>
      </c>
      <c r="F137" s="10" t="s">
        <v>262</v>
      </c>
      <c r="G137" s="28">
        <f t="shared" si="0"/>
        <v>0</v>
      </c>
      <c r="H137" s="31"/>
      <c r="I137" s="31"/>
      <c r="J137" s="31"/>
      <c r="K137" s="31"/>
      <c r="L137" s="7"/>
      <c r="M137" s="13"/>
      <c r="P137" s="74">
        <v>790</v>
      </c>
    </row>
    <row r="138" spans="3:16" ht="15" customHeight="1">
      <c r="C138" s="3"/>
      <c r="D138" s="45" t="s">
        <v>263</v>
      </c>
      <c r="E138" s="27" t="s">
        <v>264</v>
      </c>
      <c r="F138" s="10" t="s">
        <v>265</v>
      </c>
      <c r="G138" s="28">
        <f t="shared" si="0"/>
        <v>0</v>
      </c>
      <c r="H138" s="47">
        <f>SUM(H139:H140)</f>
        <v>0</v>
      </c>
      <c r="I138" s="47">
        <f>SUM(I139:I140)</f>
        <v>0</v>
      </c>
      <c r="J138" s="47">
        <f>SUM(J139:J140)</f>
        <v>0</v>
      </c>
      <c r="K138" s="47">
        <f>SUM(K139:K140)</f>
        <v>0</v>
      </c>
      <c r="L138" s="7"/>
      <c r="M138" s="13"/>
      <c r="P138" s="74"/>
    </row>
    <row r="139" spans="3:16" ht="15" customHeight="1">
      <c r="C139" s="3"/>
      <c r="D139" s="45" t="s">
        <v>266</v>
      </c>
      <c r="E139" s="18" t="s">
        <v>192</v>
      </c>
      <c r="F139" s="10" t="s">
        <v>267</v>
      </c>
      <c r="G139" s="28">
        <f t="shared" si="0"/>
        <v>0</v>
      </c>
      <c r="H139" s="31"/>
      <c r="I139" s="31"/>
      <c r="J139" s="29"/>
      <c r="K139" s="29"/>
      <c r="L139" s="7"/>
      <c r="M139" s="13"/>
      <c r="P139" s="74"/>
    </row>
    <row r="140" spans="3:16" ht="15" customHeight="1">
      <c r="C140" s="3"/>
      <c r="D140" s="45" t="s">
        <v>268</v>
      </c>
      <c r="E140" s="18" t="s">
        <v>195</v>
      </c>
      <c r="F140" s="10" t="s">
        <v>269</v>
      </c>
      <c r="G140" s="28">
        <f t="shared" si="0"/>
        <v>0</v>
      </c>
      <c r="H140" s="47">
        <f>H142</f>
        <v>0</v>
      </c>
      <c r="I140" s="47">
        <f>I142</f>
        <v>0</v>
      </c>
      <c r="J140" s="47">
        <f>J142</f>
        <v>0</v>
      </c>
      <c r="K140" s="47">
        <f>K142</f>
        <v>0</v>
      </c>
      <c r="L140" s="7"/>
      <c r="M140" s="13"/>
      <c r="P140" s="74"/>
    </row>
    <row r="141" spans="3:16" ht="15" customHeight="1">
      <c r="C141" s="3"/>
      <c r="D141" s="45" t="s">
        <v>270</v>
      </c>
      <c r="E141" s="19" t="s">
        <v>271</v>
      </c>
      <c r="F141" s="10" t="s">
        <v>272</v>
      </c>
      <c r="G141" s="28">
        <f t="shared" si="0"/>
        <v>0</v>
      </c>
      <c r="H141" s="31"/>
      <c r="I141" s="31"/>
      <c r="J141" s="31"/>
      <c r="K141" s="31"/>
      <c r="L141" s="7"/>
      <c r="M141" s="13"/>
      <c r="P141" s="74"/>
    </row>
    <row r="142" spans="3:16" ht="15" customHeight="1">
      <c r="C142" s="3"/>
      <c r="D142" s="45" t="s">
        <v>273</v>
      </c>
      <c r="E142" s="19" t="s">
        <v>204</v>
      </c>
      <c r="F142" s="10" t="s">
        <v>274</v>
      </c>
      <c r="G142" s="28">
        <f t="shared" si="0"/>
        <v>0</v>
      </c>
      <c r="H142" s="31"/>
      <c r="I142" s="31"/>
      <c r="J142" s="29"/>
      <c r="K142" s="29"/>
      <c r="L142" s="7"/>
      <c r="M142" s="13"/>
      <c r="P142" s="74"/>
    </row>
    <row r="143" spans="3:16" ht="15" customHeight="1">
      <c r="C143" s="3"/>
      <c r="D143" s="57" t="s">
        <v>275</v>
      </c>
      <c r="E143" s="58"/>
      <c r="F143" s="58"/>
      <c r="G143" s="58"/>
      <c r="H143" s="58"/>
      <c r="I143" s="58"/>
      <c r="J143" s="58"/>
      <c r="K143" s="59"/>
      <c r="L143" s="7"/>
      <c r="M143" s="13"/>
      <c r="P143" s="83"/>
    </row>
    <row r="144" spans="3:16" ht="22.5">
      <c r="C144" s="3"/>
      <c r="D144" s="45" t="s">
        <v>276</v>
      </c>
      <c r="E144" s="26" t="s">
        <v>277</v>
      </c>
      <c r="F144" s="10" t="s">
        <v>278</v>
      </c>
      <c r="G144" s="28">
        <f t="shared" si="0"/>
        <v>359635.49804326805</v>
      </c>
      <c r="H144" s="47">
        <f>SUM( H145:H146)</f>
        <v>129072.68458488001</v>
      </c>
      <c r="I144" s="47">
        <f>SUM( I145:I146)</f>
        <v>163540.879300512</v>
      </c>
      <c r="J144" s="47">
        <f>SUM( J145:J146)</f>
        <v>67021.934157876007</v>
      </c>
      <c r="K144" s="47">
        <f>SUM( K145:K146)</f>
        <v>0</v>
      </c>
      <c r="L144" s="7"/>
      <c r="M144" s="13"/>
      <c r="P144" s="74">
        <v>800</v>
      </c>
    </row>
    <row r="145" spans="3:16" ht="15" customHeight="1">
      <c r="C145" s="3"/>
      <c r="D145" s="45" t="s">
        <v>279</v>
      </c>
      <c r="E145" s="18" t="s">
        <v>192</v>
      </c>
      <c r="F145" s="10" t="s">
        <v>280</v>
      </c>
      <c r="G145" s="28">
        <f t="shared" si="0"/>
        <v>359635.49804326805</v>
      </c>
      <c r="H145" s="31">
        <f>H111*0.60091*1.2</f>
        <v>129072.68458488001</v>
      </c>
      <c r="I145" s="31">
        <f>I111*0.60091*1.2</f>
        <v>163540.879300512</v>
      </c>
      <c r="J145" s="31">
        <f>J111*0.60091*1.2</f>
        <v>67021.934157876007</v>
      </c>
      <c r="K145" s="31">
        <f>K111*0.60511*1.2</f>
        <v>0</v>
      </c>
      <c r="L145" s="7"/>
      <c r="M145" s="13"/>
      <c r="P145" s="74">
        <v>810</v>
      </c>
    </row>
    <row r="146" spans="3:16" ht="15" customHeight="1">
      <c r="C146" s="3"/>
      <c r="D146" s="45" t="s">
        <v>281</v>
      </c>
      <c r="E146" s="18" t="s">
        <v>195</v>
      </c>
      <c r="F146" s="10" t="s">
        <v>282</v>
      </c>
      <c r="G146" s="28">
        <f t="shared" si="0"/>
        <v>0</v>
      </c>
      <c r="H146" s="47">
        <f>H147+H149</f>
        <v>0</v>
      </c>
      <c r="I146" s="47">
        <f>I147+I149</f>
        <v>0</v>
      </c>
      <c r="J146" s="47">
        <f>J147+J149</f>
        <v>0</v>
      </c>
      <c r="K146" s="47">
        <f>K147+K149</f>
        <v>0</v>
      </c>
      <c r="L146" s="7"/>
      <c r="M146" s="13"/>
      <c r="P146" s="74">
        <v>820</v>
      </c>
    </row>
    <row r="147" spans="3:16" ht="15" customHeight="1">
      <c r="C147" s="3"/>
      <c r="D147" s="45" t="s">
        <v>283</v>
      </c>
      <c r="E147" s="19" t="s">
        <v>284</v>
      </c>
      <c r="F147" s="10" t="s">
        <v>285</v>
      </c>
      <c r="G147" s="28">
        <f t="shared" si="0"/>
        <v>0</v>
      </c>
      <c r="H147" s="31"/>
      <c r="I147" s="31"/>
      <c r="J147" s="31"/>
      <c r="K147" s="31"/>
      <c r="L147" s="7"/>
      <c r="M147" s="13"/>
      <c r="P147" s="74">
        <v>830</v>
      </c>
    </row>
    <row r="148" spans="3:16" ht="15" customHeight="1">
      <c r="C148" s="3"/>
      <c r="D148" s="45" t="s">
        <v>286</v>
      </c>
      <c r="E148" s="21" t="s">
        <v>287</v>
      </c>
      <c r="F148" s="10" t="s">
        <v>288</v>
      </c>
      <c r="G148" s="28">
        <f t="shared" si="0"/>
        <v>0</v>
      </c>
      <c r="H148" s="31"/>
      <c r="I148" s="31"/>
      <c r="J148" s="31"/>
      <c r="K148" s="31"/>
      <c r="L148" s="7"/>
      <c r="M148" s="13"/>
      <c r="P148" s="83"/>
    </row>
    <row r="149" spans="3:16" ht="15" customHeight="1">
      <c r="C149" s="3"/>
      <c r="D149" s="45" t="s">
        <v>289</v>
      </c>
      <c r="E149" s="19" t="s">
        <v>290</v>
      </c>
      <c r="F149" s="10" t="s">
        <v>291</v>
      </c>
      <c r="G149" s="28">
        <f t="shared" si="0"/>
        <v>0</v>
      </c>
      <c r="H149" s="31"/>
      <c r="I149" s="31"/>
      <c r="J149" s="31"/>
      <c r="K149" s="31">
        <f>K116*200.73/1000*1.2</f>
        <v>0</v>
      </c>
      <c r="L149" s="7"/>
      <c r="M149" s="13"/>
      <c r="P149" s="74">
        <v>840</v>
      </c>
    </row>
    <row r="150" spans="3:16" ht="15" customHeight="1">
      <c r="C150" s="3"/>
      <c r="D150" s="45" t="s">
        <v>19</v>
      </c>
      <c r="E150" s="26" t="s">
        <v>292</v>
      </c>
      <c r="F150" s="10" t="s">
        <v>293</v>
      </c>
      <c r="G150" s="28">
        <f t="shared" si="0"/>
        <v>0</v>
      </c>
      <c r="H150" s="37">
        <f>SUM( H151+H156)</f>
        <v>0</v>
      </c>
      <c r="I150" s="37">
        <f>SUM( I151+I156)</f>
        <v>0</v>
      </c>
      <c r="J150" s="37">
        <f>SUM( J151+J156)</f>
        <v>0</v>
      </c>
      <c r="K150" s="37">
        <f>SUM( K151+K156)</f>
        <v>0</v>
      </c>
      <c r="L150" s="11"/>
      <c r="M150" s="13"/>
      <c r="P150" s="74">
        <v>850</v>
      </c>
    </row>
    <row r="151" spans="3:16" ht="15" customHeight="1">
      <c r="C151" s="3"/>
      <c r="D151" s="45" t="s">
        <v>294</v>
      </c>
      <c r="E151" s="18" t="s">
        <v>192</v>
      </c>
      <c r="F151" s="10" t="s">
        <v>295</v>
      </c>
      <c r="G151" s="28">
        <f t="shared" ref="G151:G164" si="5">SUM(H151:K151)</f>
        <v>0</v>
      </c>
      <c r="H151" s="37">
        <f>SUM( H152:H153)</f>
        <v>0</v>
      </c>
      <c r="I151" s="37">
        <f>SUM( I152:I153)</f>
        <v>0</v>
      </c>
      <c r="J151" s="37">
        <f>SUM( J152:J153)</f>
        <v>0</v>
      </c>
      <c r="K151" s="37">
        <f>SUM( K152:K153)</f>
        <v>0</v>
      </c>
      <c r="L151" s="11"/>
      <c r="M151" s="13"/>
      <c r="P151" s="74">
        <v>860</v>
      </c>
    </row>
    <row r="152" spans="3:16" ht="15" customHeight="1">
      <c r="C152" s="3"/>
      <c r="D152" s="45" t="s">
        <v>296</v>
      </c>
      <c r="E152" s="19" t="s">
        <v>213</v>
      </c>
      <c r="F152" s="10" t="s">
        <v>297</v>
      </c>
      <c r="G152" s="28">
        <f t="shared" si="5"/>
        <v>0</v>
      </c>
      <c r="H152" s="32"/>
      <c r="I152" s="32"/>
      <c r="J152" s="32"/>
      <c r="K152" s="32"/>
      <c r="L152" s="11"/>
      <c r="M152" s="13"/>
      <c r="P152" s="74"/>
    </row>
    <row r="153" spans="3:16" ht="15" customHeight="1">
      <c r="C153" s="3"/>
      <c r="D153" s="45" t="s">
        <v>298</v>
      </c>
      <c r="E153" s="19" t="s">
        <v>216</v>
      </c>
      <c r="F153" s="10" t="s">
        <v>299</v>
      </c>
      <c r="G153" s="28">
        <f t="shared" si="5"/>
        <v>0</v>
      </c>
      <c r="H153" s="37">
        <f>H154+H155</f>
        <v>0</v>
      </c>
      <c r="I153" s="37">
        <f>I154+I155</f>
        <v>0</v>
      </c>
      <c r="J153" s="37">
        <f>J154+J155</f>
        <v>0</v>
      </c>
      <c r="K153" s="37">
        <f>K154+K155</f>
        <v>0</v>
      </c>
      <c r="L153" s="11"/>
      <c r="M153" s="13"/>
      <c r="P153" s="74"/>
    </row>
    <row r="154" spans="3:16" ht="15" customHeight="1">
      <c r="C154" s="3"/>
      <c r="D154" s="45" t="s">
        <v>300</v>
      </c>
      <c r="E154" s="21" t="s">
        <v>222</v>
      </c>
      <c r="F154" s="10" t="s">
        <v>301</v>
      </c>
      <c r="G154" s="28">
        <f t="shared" si="5"/>
        <v>0</v>
      </c>
      <c r="H154" s="32"/>
      <c r="I154" s="32"/>
      <c r="J154" s="32"/>
      <c r="K154" s="32"/>
      <c r="L154" s="11"/>
      <c r="M154" s="13"/>
      <c r="P154" s="74"/>
    </row>
    <row r="155" spans="3:16" ht="15" customHeight="1">
      <c r="C155" s="3"/>
      <c r="D155" s="45" t="s">
        <v>302</v>
      </c>
      <c r="E155" s="21" t="s">
        <v>303</v>
      </c>
      <c r="F155" s="10" t="s">
        <v>304</v>
      </c>
      <c r="G155" s="28">
        <f t="shared" si="5"/>
        <v>0</v>
      </c>
      <c r="H155" s="32"/>
      <c r="I155" s="32"/>
      <c r="J155" s="32"/>
      <c r="K155" s="32"/>
      <c r="L155" s="11"/>
      <c r="M155" s="13"/>
      <c r="P155" s="74"/>
    </row>
    <row r="156" spans="3:16" ht="15" customHeight="1">
      <c r="C156" s="3"/>
      <c r="D156" s="45" t="s">
        <v>305</v>
      </c>
      <c r="E156" s="18" t="s">
        <v>254</v>
      </c>
      <c r="F156" s="10" t="s">
        <v>306</v>
      </c>
      <c r="G156" s="28">
        <f t="shared" si="5"/>
        <v>0</v>
      </c>
      <c r="H156" s="37">
        <f>H157+H159</f>
        <v>0</v>
      </c>
      <c r="I156" s="37">
        <f>I157+I159</f>
        <v>0</v>
      </c>
      <c r="J156" s="37">
        <f>J157+J159</f>
        <v>0</v>
      </c>
      <c r="K156" s="37">
        <f>K157+K159</f>
        <v>0</v>
      </c>
      <c r="L156" s="11"/>
      <c r="M156" s="13"/>
      <c r="P156" s="74">
        <v>870</v>
      </c>
    </row>
    <row r="157" spans="3:16" ht="15" customHeight="1">
      <c r="C157" s="3"/>
      <c r="D157" s="45" t="s">
        <v>307</v>
      </c>
      <c r="E157" s="19" t="s">
        <v>284</v>
      </c>
      <c r="F157" s="10" t="s">
        <v>308</v>
      </c>
      <c r="G157" s="28">
        <f t="shared" si="5"/>
        <v>0</v>
      </c>
      <c r="H157" s="31"/>
      <c r="I157" s="31"/>
      <c r="J157" s="31"/>
      <c r="K157" s="31"/>
      <c r="L157" s="11"/>
      <c r="M157" s="13"/>
      <c r="P157" s="74">
        <v>880</v>
      </c>
    </row>
    <row r="158" spans="3:16" ht="15" customHeight="1">
      <c r="C158" s="3"/>
      <c r="D158" s="45" t="s">
        <v>309</v>
      </c>
      <c r="E158" s="21" t="s">
        <v>287</v>
      </c>
      <c r="F158" s="10" t="s">
        <v>310</v>
      </c>
      <c r="G158" s="28">
        <f t="shared" si="5"/>
        <v>0</v>
      </c>
      <c r="H158" s="31"/>
      <c r="I158" s="31"/>
      <c r="J158" s="31"/>
      <c r="K158" s="31"/>
      <c r="L158" s="11"/>
      <c r="M158" s="13"/>
      <c r="P158" s="74"/>
    </row>
    <row r="159" spans="3:16" ht="15" customHeight="1">
      <c r="C159" s="3"/>
      <c r="D159" s="45" t="s">
        <v>311</v>
      </c>
      <c r="E159" s="19" t="s">
        <v>290</v>
      </c>
      <c r="F159" s="10" t="s">
        <v>312</v>
      </c>
      <c r="G159" s="28">
        <f t="shared" si="5"/>
        <v>0</v>
      </c>
      <c r="H159" s="33"/>
      <c r="I159" s="33"/>
      <c r="J159" s="33"/>
      <c r="K159" s="33"/>
      <c r="L159" s="11"/>
      <c r="M159" s="13"/>
      <c r="P159" s="74">
        <v>890</v>
      </c>
    </row>
    <row r="160" spans="3:16" ht="15" customHeight="1">
      <c r="C160" s="3"/>
      <c r="D160" s="45" t="s">
        <v>313</v>
      </c>
      <c r="E160" s="26" t="s">
        <v>314</v>
      </c>
      <c r="F160" s="10" t="s">
        <v>315</v>
      </c>
      <c r="G160" s="28">
        <f t="shared" si="5"/>
        <v>0</v>
      </c>
      <c r="H160" s="48">
        <f>SUM( H161:H162)</f>
        <v>0</v>
      </c>
      <c r="I160" s="48">
        <f>SUM( I161:I162)</f>
        <v>0</v>
      </c>
      <c r="J160" s="48">
        <f>SUM( J161:J162)</f>
        <v>0</v>
      </c>
      <c r="K160" s="48">
        <f>SUM( K161:K162)</f>
        <v>0</v>
      </c>
      <c r="L160" s="11"/>
      <c r="M160" s="13"/>
      <c r="P160" s="74">
        <v>900</v>
      </c>
    </row>
    <row r="161" spans="3:19" ht="15" customHeight="1">
      <c r="C161" s="3"/>
      <c r="D161" s="45" t="s">
        <v>316</v>
      </c>
      <c r="E161" s="18" t="s">
        <v>192</v>
      </c>
      <c r="F161" s="10" t="s">
        <v>317</v>
      </c>
      <c r="G161" s="28">
        <f t="shared" si="5"/>
        <v>0</v>
      </c>
      <c r="H161" s="33"/>
      <c r="I161" s="33"/>
      <c r="J161" s="33"/>
      <c r="K161" s="33"/>
      <c r="L161" s="11"/>
      <c r="M161" s="13"/>
      <c r="P161" s="74"/>
    </row>
    <row r="162" spans="3:19" ht="15" customHeight="1">
      <c r="C162" s="3"/>
      <c r="D162" s="45" t="s">
        <v>318</v>
      </c>
      <c r="E162" s="18" t="s">
        <v>195</v>
      </c>
      <c r="F162" s="10" t="s">
        <v>319</v>
      </c>
      <c r="G162" s="28">
        <f t="shared" si="5"/>
        <v>0</v>
      </c>
      <c r="H162" s="48">
        <f>H163+H164</f>
        <v>0</v>
      </c>
      <c r="I162" s="48">
        <f>I163+I164</f>
        <v>0</v>
      </c>
      <c r="J162" s="48">
        <f>J163+J164</f>
        <v>0</v>
      </c>
      <c r="K162" s="48">
        <f>K163+K164</f>
        <v>0</v>
      </c>
      <c r="L162" s="11"/>
      <c r="M162" s="13"/>
      <c r="P162" s="74"/>
    </row>
    <row r="163" spans="3:19" ht="15" customHeight="1">
      <c r="C163" s="3"/>
      <c r="D163" s="45" t="s">
        <v>320</v>
      </c>
      <c r="E163" s="19" t="s">
        <v>321</v>
      </c>
      <c r="F163" s="10" t="s">
        <v>322</v>
      </c>
      <c r="G163" s="28">
        <f t="shared" si="5"/>
        <v>0</v>
      </c>
      <c r="H163" s="33"/>
      <c r="I163" s="33"/>
      <c r="J163" s="33"/>
      <c r="K163" s="33"/>
      <c r="L163" s="11"/>
      <c r="M163" s="13"/>
      <c r="P163" s="74" t="s">
        <v>369</v>
      </c>
    </row>
    <row r="164" spans="3:19" ht="15" customHeight="1">
      <c r="C164" s="3"/>
      <c r="D164" s="45" t="s">
        <v>323</v>
      </c>
      <c r="E164" s="19" t="s">
        <v>290</v>
      </c>
      <c r="F164" s="10" t="s">
        <v>324</v>
      </c>
      <c r="G164" s="28">
        <f t="shared" si="5"/>
        <v>0</v>
      </c>
      <c r="H164" s="33"/>
      <c r="I164" s="33"/>
      <c r="J164" s="33"/>
      <c r="K164" s="41"/>
      <c r="L164" s="11"/>
      <c r="M164" s="13"/>
      <c r="P164" s="74" t="s">
        <v>370</v>
      </c>
    </row>
    <row r="165" spans="3:19" ht="11.25">
      <c r="D165" s="6"/>
      <c r="E165" s="12"/>
      <c r="F165" s="12"/>
      <c r="G165" s="12"/>
      <c r="H165" s="12"/>
      <c r="I165" s="12"/>
      <c r="J165" s="12"/>
      <c r="K165" s="5"/>
      <c r="L165" s="5"/>
      <c r="M165" s="5"/>
      <c r="N165" s="5"/>
      <c r="O165" s="5"/>
      <c r="P165" s="5"/>
      <c r="Q165" s="5"/>
      <c r="R165" s="84"/>
      <c r="S165" s="84"/>
    </row>
    <row r="166" spans="3:19" ht="12.75">
      <c r="E166" s="13" t="s">
        <v>325</v>
      </c>
      <c r="F166" s="64" t="str">
        <f>IF([1]Титульный!G45="","",[1]Титульный!G45)</f>
        <v>Ведущий экономист</v>
      </c>
      <c r="G166" s="64"/>
      <c r="H166" s="14"/>
      <c r="I166" s="64" t="str">
        <f>IF([1]Титульный!G44="","",[1]Титульный!G44)</f>
        <v>Коноплянко Ольга Владимировна</v>
      </c>
      <c r="J166" s="64"/>
      <c r="K166" s="64"/>
      <c r="L166" s="14"/>
      <c r="M166" s="85"/>
      <c r="N166" s="85"/>
      <c r="O166" s="15"/>
      <c r="P166" s="5"/>
      <c r="Q166" s="5"/>
      <c r="R166" s="84"/>
      <c r="S166" s="84"/>
    </row>
    <row r="167" spans="3:19" ht="12.75">
      <c r="E167" s="16" t="s">
        <v>326</v>
      </c>
      <c r="F167" s="63" t="s">
        <v>327</v>
      </c>
      <c r="G167" s="63"/>
      <c r="H167" s="15"/>
      <c r="I167" s="63" t="s">
        <v>328</v>
      </c>
      <c r="J167" s="63"/>
      <c r="K167" s="63"/>
      <c r="L167" s="15"/>
      <c r="M167" s="63" t="s">
        <v>371</v>
      </c>
      <c r="N167" s="63"/>
      <c r="O167" s="13"/>
      <c r="P167" s="5"/>
      <c r="Q167" s="5"/>
      <c r="R167" s="84"/>
      <c r="S167" s="84"/>
    </row>
    <row r="168" spans="3:19" ht="12.75">
      <c r="E168" s="16" t="s">
        <v>329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5"/>
      <c r="Q168" s="5"/>
      <c r="R168" s="84"/>
      <c r="S168" s="84"/>
    </row>
    <row r="169" spans="3:19" ht="12.75">
      <c r="E169" s="16" t="s">
        <v>330</v>
      </c>
      <c r="F169" s="64" t="str">
        <f>IF([1]Титульный!G46="","",[1]Титульный!G46)</f>
        <v>(4217) 549696</v>
      </c>
      <c r="G169" s="64"/>
      <c r="H169" s="64"/>
      <c r="I169" s="13"/>
      <c r="J169" s="16" t="s">
        <v>331</v>
      </c>
      <c r="K169" s="40"/>
      <c r="L169" s="13"/>
      <c r="M169" s="13"/>
      <c r="N169" s="13"/>
      <c r="O169" s="13"/>
      <c r="P169" s="5"/>
      <c r="Q169" s="5"/>
      <c r="R169" s="84"/>
      <c r="S169" s="84"/>
    </row>
    <row r="170" spans="3:19" ht="12.75">
      <c r="E170" s="13" t="s">
        <v>332</v>
      </c>
      <c r="F170" s="65" t="s">
        <v>333</v>
      </c>
      <c r="G170" s="65"/>
      <c r="H170" s="65"/>
      <c r="I170" s="13"/>
      <c r="J170" s="17" t="s">
        <v>334</v>
      </c>
      <c r="K170" s="17"/>
      <c r="L170" s="13"/>
      <c r="M170" s="13"/>
      <c r="N170" s="13"/>
      <c r="O170" s="13"/>
      <c r="P170" s="5"/>
      <c r="Q170" s="5"/>
      <c r="R170" s="84"/>
      <c r="S170" s="84"/>
    </row>
    <row r="171" spans="3:19" ht="11.25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84"/>
      <c r="S171" s="84"/>
    </row>
    <row r="172" spans="3:19" ht="11.25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84"/>
      <c r="S172" s="84"/>
    </row>
    <row r="173" spans="3:19" ht="11.25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84"/>
      <c r="S173" s="84"/>
    </row>
    <row r="174" spans="3:19" ht="11.25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84"/>
      <c r="S174" s="84"/>
    </row>
    <row r="175" spans="3:19" ht="11.25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84"/>
      <c r="S175" s="84"/>
    </row>
    <row r="176" spans="3:19" ht="11.25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84"/>
      <c r="S176" s="84"/>
    </row>
    <row r="177" spans="5:19" ht="11.25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84"/>
      <c r="S177" s="84"/>
    </row>
    <row r="178" spans="5:19" ht="11.25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84"/>
      <c r="S178" s="84"/>
    </row>
    <row r="179" spans="5:19" ht="11.25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84"/>
      <c r="S179" s="84"/>
    </row>
    <row r="180" spans="5:19" ht="11.25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84"/>
      <c r="S180" s="84"/>
    </row>
    <row r="181" spans="5:19" ht="11.25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84"/>
      <c r="S181" s="84"/>
    </row>
    <row r="182" spans="5:19" ht="11.25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84"/>
      <c r="S182" s="84"/>
    </row>
    <row r="183" spans="5:19" ht="11.25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84"/>
      <c r="S183" s="84"/>
    </row>
    <row r="184" spans="5:19" ht="11.25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84"/>
      <c r="S184" s="84"/>
    </row>
    <row r="185" spans="5:19" ht="11.25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84"/>
      <c r="S185" s="84"/>
    </row>
    <row r="186" spans="5:19" ht="11.25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84"/>
      <c r="S186" s="84"/>
    </row>
    <row r="187" spans="5:19" ht="11.25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84"/>
      <c r="S187" s="84"/>
    </row>
    <row r="188" spans="5:19" ht="11.25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84"/>
      <c r="S188" s="84"/>
    </row>
    <row r="189" spans="5:19" ht="11.25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84"/>
      <c r="S189" s="84"/>
    </row>
    <row r="190" spans="5:19" ht="11.25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84"/>
      <c r="S190" s="84"/>
    </row>
    <row r="191" spans="5:19" ht="11.25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84"/>
      <c r="S191" s="84"/>
    </row>
    <row r="192" spans="5:19" ht="11.25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84"/>
      <c r="S192" s="84"/>
    </row>
    <row r="193" spans="5:19" ht="11.25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84"/>
      <c r="S193" s="84"/>
    </row>
    <row r="194" spans="5:19" ht="11.25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84"/>
      <c r="S194" s="84"/>
    </row>
    <row r="195" spans="5:19" ht="11.25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84"/>
      <c r="S195" s="84"/>
    </row>
    <row r="196" spans="5:19" ht="11.25"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</row>
    <row r="197" spans="5:19" ht="11.25"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</row>
    <row r="198" spans="5:19" ht="11.25"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</row>
    <row r="199" spans="5:19" ht="11.25"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</row>
  </sheetData>
  <mergeCells count="18">
    <mergeCell ref="F167:G167"/>
    <mergeCell ref="I167:K167"/>
    <mergeCell ref="M167:N167"/>
    <mergeCell ref="F169:H169"/>
    <mergeCell ref="F170:H170"/>
    <mergeCell ref="D60:K60"/>
    <mergeCell ref="D106:K106"/>
    <mergeCell ref="D110:K110"/>
    <mergeCell ref="D143:K143"/>
    <mergeCell ref="F166:G166"/>
    <mergeCell ref="I166:K166"/>
    <mergeCell ref="D8:E8"/>
    <mergeCell ref="D11:D12"/>
    <mergeCell ref="E11:E12"/>
    <mergeCell ref="F11:F12"/>
    <mergeCell ref="G11:G12"/>
    <mergeCell ref="H11:K11"/>
    <mergeCell ref="D14:K14"/>
  </mergeCells>
  <dataValidations count="2">
    <dataValidation allowBlank="1" showInputMessage="1" promptTitle="Ввод" prompt="Для выбора организации необходимо два раза нажать левую клавишу мыши!" sqref="E25:E31 E47:E49 E71:E77 E93:E95"/>
    <dataValidation type="decimal" allowBlank="1" showErrorMessage="1" errorTitle="Ошибка" error="Допускается ввод только действительных чисел!" sqref="G15:K18 G107:K109 G61:K64 G33:K49 G97:K105 G69:K77 G20:K21 G51:K59 G111:K142 G144:K164 G66:K67 G23:K31 G79:K95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UUE3</dc:creator>
  <cp:lastModifiedBy>UUE3</cp:lastModifiedBy>
  <dcterms:created xsi:type="dcterms:W3CDTF">2021-02-19T23:39:12Z</dcterms:created>
  <dcterms:modified xsi:type="dcterms:W3CDTF">2022-01-20T01:24:21Z</dcterms:modified>
</cp:coreProperties>
</file>